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21015" windowHeight="8190" activeTab="3"/>
  </bookViews>
  <sheets>
    <sheet name="цифры свод" sheetId="1" r:id="rId1"/>
    <sheet name="приложение 1" sheetId="2" r:id="rId2"/>
    <sheet name="приложение 6" sheetId="3" r:id="rId3"/>
    <sheet name="пп1" sheetId="4" r:id="rId4"/>
    <sheet name="пп4" sheetId="5" r:id="rId5"/>
    <sheet name="пп2" sheetId="6" r:id="rId6"/>
    <sheet name="пп3" sheetId="7" r:id="rId7"/>
    <sheet name="пп5" sheetId="8" r:id="rId8"/>
  </sheets>
  <calcPr calcId="144525"/>
</workbook>
</file>

<file path=xl/calcChain.xml><?xml version="1.0" encoding="utf-8"?>
<calcChain xmlns="http://schemas.openxmlformats.org/spreadsheetml/2006/main">
  <c r="K18" i="6" l="1"/>
  <c r="K26" i="6" s="1"/>
  <c r="E13" i="3" l="1"/>
  <c r="E10" i="3"/>
  <c r="E17" i="3"/>
  <c r="E21" i="3"/>
  <c r="I26" i="6"/>
  <c r="J26" i="6"/>
  <c r="H26" i="6"/>
  <c r="I25" i="2" l="1"/>
  <c r="J25" i="2"/>
  <c r="K25" i="2"/>
  <c r="H25" i="2"/>
  <c r="L25" i="2" s="1"/>
  <c r="I22" i="2"/>
  <c r="J22" i="2"/>
  <c r="K22" i="2"/>
  <c r="H22" i="2"/>
  <c r="H7" i="2" s="1"/>
  <c r="L19" i="2"/>
  <c r="I19" i="2"/>
  <c r="J19" i="2"/>
  <c r="K19" i="2"/>
  <c r="I16" i="2"/>
  <c r="J16" i="2"/>
  <c r="K16" i="2"/>
  <c r="H16" i="2"/>
  <c r="J12" i="2"/>
  <c r="K12" i="2"/>
  <c r="H12" i="2"/>
  <c r="K15" i="2"/>
  <c r="J15" i="2"/>
  <c r="H15" i="2"/>
  <c r="E16" i="3"/>
  <c r="G82" i="4"/>
  <c r="I82" i="4"/>
  <c r="J82" i="4"/>
  <c r="H82" i="4"/>
  <c r="E29" i="3"/>
  <c r="E12" i="3"/>
  <c r="E18" i="3"/>
  <c r="F18" i="3"/>
  <c r="G18" i="3"/>
  <c r="K22" i="5"/>
  <c r="L24" i="2"/>
  <c r="H20" i="5"/>
  <c r="K20" i="5" s="1"/>
  <c r="H25" i="5"/>
  <c r="H17" i="5"/>
  <c r="H21" i="5"/>
  <c r="H24" i="5"/>
  <c r="K26" i="4"/>
  <c r="K24" i="4"/>
  <c r="K23" i="4"/>
  <c r="K21" i="4"/>
  <c r="K19" i="4"/>
  <c r="K78" i="4"/>
  <c r="K75" i="4"/>
  <c r="H73" i="4"/>
  <c r="K73" i="4" s="1"/>
  <c r="K55" i="4"/>
  <c r="K54" i="4"/>
  <c r="K18" i="4"/>
  <c r="K17" i="5"/>
  <c r="K19" i="5"/>
  <c r="K21" i="5"/>
  <c r="K24" i="5"/>
  <c r="K25" i="5"/>
  <c r="G18" i="5"/>
  <c r="G28" i="5" s="1"/>
  <c r="K80" i="4"/>
  <c r="K69" i="4"/>
  <c r="K67" i="4"/>
  <c r="K65" i="4"/>
  <c r="K63" i="4"/>
  <c r="K59" i="4"/>
  <c r="K52" i="4"/>
  <c r="K53" i="4"/>
  <c r="K56" i="4"/>
  <c r="K57" i="4"/>
  <c r="K39" i="4"/>
  <c r="K45" i="4"/>
  <c r="K34" i="4"/>
  <c r="K36" i="4"/>
  <c r="L26" i="2"/>
  <c r="L27" i="2"/>
  <c r="L21" i="2"/>
  <c r="L23" i="2"/>
  <c r="H19" i="2"/>
  <c r="L20" i="2"/>
  <c r="L17" i="2"/>
  <c r="L18" i="2"/>
  <c r="L9" i="2"/>
  <c r="K82" i="4" l="1"/>
  <c r="L16" i="2"/>
  <c r="K18" i="5"/>
  <c r="H10" i="2"/>
  <c r="I28" i="5" l="1"/>
  <c r="J28" i="5"/>
  <c r="J35" i="7"/>
  <c r="H43" i="4"/>
  <c r="H26" i="5"/>
  <c r="K26" i="5" s="1"/>
  <c r="H16" i="5"/>
  <c r="K16" i="5" s="1"/>
  <c r="H15" i="5"/>
  <c r="K15" i="5" s="1"/>
  <c r="K28" i="5" s="1"/>
  <c r="H23" i="5"/>
  <c r="K23" i="5" s="1"/>
  <c r="H27" i="5"/>
  <c r="K27" i="5" s="1"/>
  <c r="D16" i="3"/>
  <c r="D13" i="3"/>
  <c r="G16" i="3"/>
  <c r="F16" i="3"/>
  <c r="E14" i="3"/>
  <c r="I15" i="2" s="1"/>
  <c r="I12" i="2" s="1"/>
  <c r="G17" i="3"/>
  <c r="F17" i="3"/>
  <c r="D14" i="3"/>
  <c r="D17" i="3"/>
  <c r="G26" i="3"/>
  <c r="H32" i="3"/>
  <c r="H29" i="3"/>
  <c r="H25" i="3"/>
  <c r="H21" i="3"/>
  <c r="H18" i="3" s="1"/>
  <c r="G12" i="3"/>
  <c r="H16" i="3"/>
  <c r="I41" i="7"/>
  <c r="H41" i="7"/>
  <c r="G41" i="7"/>
  <c r="J41" i="7"/>
  <c r="L22" i="2" l="1"/>
  <c r="K43" i="4"/>
  <c r="K10" i="2"/>
  <c r="K7" i="2"/>
  <c r="J10" i="2"/>
  <c r="J7" i="2"/>
  <c r="I10" i="2"/>
  <c r="L12" i="2"/>
  <c r="I7" i="2"/>
  <c r="H28" i="5"/>
  <c r="D24" i="3"/>
  <c r="D12" i="3" s="1"/>
  <c r="B43" i="1"/>
  <c r="B44" i="1"/>
  <c r="B46" i="1"/>
  <c r="L7" i="2" l="1"/>
  <c r="L10" i="2"/>
  <c r="H24" i="3"/>
  <c r="D10" i="3"/>
  <c r="B4" i="1"/>
  <c r="B5" i="1"/>
  <c r="B6" i="1"/>
  <c r="B7" i="1"/>
  <c r="B8" i="1"/>
  <c r="B9" i="1"/>
  <c r="B10" i="1"/>
  <c r="B11" i="1"/>
  <c r="B12" i="1"/>
  <c r="B13" i="1"/>
  <c r="B14" i="1"/>
  <c r="B3" i="1"/>
  <c r="F12" i="3"/>
  <c r="H33" i="3"/>
  <c r="F30" i="3"/>
  <c r="E30" i="3"/>
  <c r="D30" i="3"/>
  <c r="D22" i="3"/>
  <c r="H22" i="3" s="1"/>
  <c r="D18" i="3"/>
  <c r="L4" i="1"/>
  <c r="L5" i="1"/>
  <c r="L6" i="1"/>
  <c r="L7" i="1"/>
  <c r="L8" i="1"/>
  <c r="L9" i="1"/>
  <c r="L10" i="1"/>
  <c r="L11" i="1"/>
  <c r="L12" i="1"/>
  <c r="L13" i="1"/>
  <c r="L14" i="1"/>
  <c r="C27" i="1"/>
  <c r="B27" i="1" s="1"/>
  <c r="D35" i="1"/>
  <c r="C35" i="1"/>
  <c r="L34" i="1"/>
  <c r="G34" i="1"/>
  <c r="B34" i="1"/>
  <c r="B26" i="1"/>
  <c r="C15" i="1"/>
  <c r="D15" i="1"/>
  <c r="N23" i="1"/>
  <c r="M23" i="1"/>
  <c r="L23" i="1" s="1"/>
  <c r="I23" i="1"/>
  <c r="H23" i="1"/>
  <c r="G23" i="1" s="1"/>
  <c r="D23" i="1"/>
  <c r="C23" i="1"/>
  <c r="B23" i="1" s="1"/>
  <c r="L22" i="1"/>
  <c r="G22" i="1"/>
  <c r="B22" i="1"/>
  <c r="N19" i="1"/>
  <c r="M19" i="1"/>
  <c r="I19" i="1"/>
  <c r="H19" i="1"/>
  <c r="D19" i="1"/>
  <c r="C19" i="1"/>
  <c r="L18" i="1"/>
  <c r="G18" i="1"/>
  <c r="B18" i="1"/>
  <c r="M30" i="1"/>
  <c r="B28" i="1"/>
  <c r="N30" i="1"/>
  <c r="L29" i="1"/>
  <c r="L28" i="1"/>
  <c r="L27" i="1"/>
  <c r="L26" i="1"/>
  <c r="I30" i="1"/>
  <c r="H30" i="1"/>
  <c r="G29" i="1"/>
  <c r="G28" i="1"/>
  <c r="G27" i="1"/>
  <c r="G26" i="1"/>
  <c r="N15" i="1"/>
  <c r="N37" i="1" s="1"/>
  <c r="M15" i="1"/>
  <c r="M37" i="1" s="1"/>
  <c r="L3" i="1"/>
  <c r="L15" i="1" s="1"/>
  <c r="I15" i="1"/>
  <c r="H15" i="1"/>
  <c r="H37" i="1" s="1"/>
  <c r="G13" i="1"/>
  <c r="G9" i="1"/>
  <c r="G8" i="1"/>
  <c r="G7" i="1"/>
  <c r="G6" i="1"/>
  <c r="G5" i="1"/>
  <c r="G4" i="1"/>
  <c r="G3" i="1"/>
  <c r="F26" i="3"/>
  <c r="E26" i="3"/>
  <c r="D26" i="3"/>
  <c r="B30" i="1"/>
  <c r="B29" i="1"/>
  <c r="D31" i="1"/>
  <c r="C31" i="1"/>
  <c r="C45" i="1" s="1"/>
  <c r="I37" i="1" l="1"/>
  <c r="H26" i="3"/>
  <c r="C47" i="1"/>
  <c r="B45" i="1"/>
  <c r="C37" i="1"/>
  <c r="C40" i="1" s="1"/>
  <c r="C42" i="1"/>
  <c r="H12" i="3"/>
  <c r="D42" i="1"/>
  <c r="D47" i="1" s="1"/>
  <c r="B19" i="1"/>
  <c r="D37" i="1"/>
  <c r="D40" i="1" s="1"/>
  <c r="H30" i="3"/>
  <c r="G19" i="1"/>
  <c r="L19" i="1"/>
  <c r="B35" i="1"/>
  <c r="B15" i="1"/>
  <c r="G30" i="1"/>
  <c r="L30" i="1"/>
  <c r="B31" i="1"/>
  <c r="G15" i="1"/>
  <c r="G37" i="1" s="1"/>
  <c r="L37" i="1" l="1"/>
  <c r="B42" i="1"/>
  <c r="B47" i="1" s="1"/>
  <c r="B37" i="1"/>
  <c r="B40" i="1" s="1"/>
  <c r="F13" i="3"/>
  <c r="F10" i="3" s="1"/>
  <c r="F14" i="3"/>
  <c r="H17" i="3"/>
  <c r="G13" i="3"/>
  <c r="G10" i="3" s="1"/>
  <c r="G14" i="3"/>
  <c r="H14" i="3" s="1"/>
  <c r="I10" i="3" s="1"/>
  <c r="H10" i="3" l="1"/>
  <c r="H13" i="3"/>
  <c r="L15" i="2" l="1"/>
</calcChain>
</file>

<file path=xl/sharedStrings.xml><?xml version="1.0" encoding="utf-8"?>
<sst xmlns="http://schemas.openxmlformats.org/spreadsheetml/2006/main" count="643" uniqueCount="286">
  <si>
    <t>подпрограмма 1</t>
  </si>
  <si>
    <t>всего</t>
  </si>
  <si>
    <t>МБ</t>
  </si>
  <si>
    <t>уличное э/э</t>
  </si>
  <si>
    <t>уличное ремонт</t>
  </si>
  <si>
    <t>кладбища</t>
  </si>
  <si>
    <t>собаки</t>
  </si>
  <si>
    <t>КБ</t>
  </si>
  <si>
    <t>бани</t>
  </si>
  <si>
    <t>свалки</t>
  </si>
  <si>
    <t>стенки</t>
  </si>
  <si>
    <t>клещи</t>
  </si>
  <si>
    <t>подпрограмма 4</t>
  </si>
  <si>
    <t>МКУ зарплата</t>
  </si>
  <si>
    <t>МКУ содержание</t>
  </si>
  <si>
    <t>ЕДДС зарплата</t>
  </si>
  <si>
    <t>ЕДДС  содержание</t>
  </si>
  <si>
    <t>ИТОГО ПП1:</t>
  </si>
  <si>
    <t>ИТОГО ПП4:</t>
  </si>
  <si>
    <t>Статус (государственная программа, подпрограмма)</t>
  </si>
  <si>
    <t>Наименование  программы, подпрограммы</t>
  </si>
  <si>
    <t>Наименование РБС</t>
  </si>
  <si>
    <t xml:space="preserve">Код бюджетной классификации </t>
  </si>
  <si>
    <t>Расходы</t>
  </si>
  <si>
    <t>(тыс. руб.), годы</t>
  </si>
  <si>
    <t>РБС</t>
  </si>
  <si>
    <t>ЦСР</t>
  </si>
  <si>
    <t>ВР</t>
  </si>
  <si>
    <t>Итого на период</t>
  </si>
  <si>
    <t>Муниципальная программа</t>
  </si>
  <si>
    <t>всего расходные обязательства по программе</t>
  </si>
  <si>
    <t>Х</t>
  </si>
  <si>
    <t>в том числе по РБС:</t>
  </si>
  <si>
    <t>МКУ «Городское хозяйство»  города Дивногорска</t>
  </si>
  <si>
    <t>Подпрограмма 1</t>
  </si>
  <si>
    <t>всего расходные обязательства по подпрограмме</t>
  </si>
  <si>
    <t>Подпрограмма 2</t>
  </si>
  <si>
    <t xml:space="preserve">всего расходные обязательства </t>
  </si>
  <si>
    <t>Подпрограмма 3</t>
  </si>
  <si>
    <t>всего расходные обязательства</t>
  </si>
  <si>
    <t>в том числе по ГРБС:</t>
  </si>
  <si>
    <t>Подпрограмма 4</t>
  </si>
  <si>
    <t>Мероприятие 1</t>
  </si>
  <si>
    <t>ВСЕГО ВСЕГО</t>
  </si>
  <si>
    <t>выпадающие</t>
  </si>
  <si>
    <t>итого</t>
  </si>
  <si>
    <t>РзПр</t>
  </si>
  <si>
    <t>РАЗДЕЛ 6. ИНФОРМАЦИЯ О  РАСПРЕДЕЛЕНИИ  ПЛАНИРУЕМЫХ  РАСХОДОВ  ПО ОТДЕЛЬНЫМ МЕРОПРИЯТИЯМ ПРОГРАММЫ, ПОДПРОГРАММАМ С УКАЗАНИЕМ ГЛАВНЫХ РАСПОРЯДИТЕЛЕЙ  СРЕДСТВ БЮДЖЕТА А ТАКЖЕ ПО ГОДАМ РЕАЛИЗАЦИИ ПРОГРАММЫ</t>
  </si>
  <si>
    <t>Статус</t>
  </si>
  <si>
    <t>Наименование Муниципальной программы, подпрограммы, отдельных мероприятий</t>
  </si>
  <si>
    <t>Ответственный исполнитель, соисполнители</t>
  </si>
  <si>
    <t>Оценка расходов</t>
  </si>
  <si>
    <t xml:space="preserve">Всего                    </t>
  </si>
  <si>
    <t xml:space="preserve">в том числе:             </t>
  </si>
  <si>
    <t xml:space="preserve">краевой бюджет           </t>
  </si>
  <si>
    <t xml:space="preserve">местный бюджет   </t>
  </si>
  <si>
    <t>краевой бюджет</t>
  </si>
  <si>
    <t>Ресурсное обеспечение и прогнозная оценка расходов на реализацию целей муниципальной программы с учетом источников финансирования, в том числе по уровням бюджетной системы</t>
  </si>
  <si>
    <t>Мероприятия подпрограммы</t>
  </si>
  <si>
    <t xml:space="preserve">ГРБС </t>
  </si>
  <si>
    <t>Код бюджетной классификации</t>
  </si>
  <si>
    <t>Ожидаемый результат от реализации подпрограммного мероприятия (в натуральном выражении)</t>
  </si>
  <si>
    <t xml:space="preserve">ВР </t>
  </si>
  <si>
    <t>Цель 1. Повышение надежности и предотвращение ситуаций, которые могут привести к нарушению функционирования систем жизнеобеспечения населения.</t>
  </si>
  <si>
    <t>Задача 1. Снижение уровня износа коммунальной инфраструктуры и доли потерь энергетических ресурсов в инженерных сетях.</t>
  </si>
  <si>
    <t>Администрация города Дивногорска</t>
  </si>
  <si>
    <t>Мероприятие 2</t>
  </si>
  <si>
    <t>Капитальный ремонт канализационных сетей, коммунальных объектов</t>
  </si>
  <si>
    <t>Мероприятие 3</t>
  </si>
  <si>
    <t>Капитальный ремонт тепловых  сетей и источников теплоснабжения</t>
  </si>
  <si>
    <t>Задача 2. Обеспечение безопасного функционирования энергообъектов и обновление материально-технической базы предприятий коммунального комплекса</t>
  </si>
  <si>
    <t>Мероприятие 4</t>
  </si>
  <si>
    <t>Приобретение технологического оборудования для обеспечения функционирования систем теплоснабжения, электроснабжения, водоснабжения, водоотведения и очистки сточных вод</t>
  </si>
  <si>
    <t>Улучшение технического состояния объектов социальной сферы</t>
  </si>
  <si>
    <t>Мероприятие 5</t>
  </si>
  <si>
    <t>Мероприятия по разработке схем водоснабжения и водоотведения города</t>
  </si>
  <si>
    <t>Цель 2. Созданий условий для приведения жилищного фонда в соответствии с санитарными, техническими и иными требованиями, обеспечивающими гражданам комфортные и безопасные условия проживания.</t>
  </si>
  <si>
    <t>Задача 3. Обеспечение сохранности, увеличение срока эксплуатации и приведение в надлежащее техническое состояние жилищного фонда.</t>
  </si>
  <si>
    <t>Мероприятие 6</t>
  </si>
  <si>
    <t>Мероприятие 7</t>
  </si>
  <si>
    <t>Задача 4. Внедрение ресурсосберегающих технологий.</t>
  </si>
  <si>
    <t>Мероприятие 8</t>
  </si>
  <si>
    <t>Установка индивидуальных (внутриквартирных) приборов учета энергетических ресурсов в муниципальном жилищном фонде</t>
  </si>
  <si>
    <t xml:space="preserve">Цель 3. Создание условий, обеспечивающих комфортные условия для проживания, работы и отдыха населения города, улучшение эстетического облика города.  </t>
  </si>
  <si>
    <t>Задача 5. Обеспечение развития уличного освещения города, озеленения, водоотведения на территории города.</t>
  </si>
  <si>
    <t>Мероприятие 9.</t>
  </si>
  <si>
    <t>Оплата электроэнергии потребленной линиями уличного освещения</t>
  </si>
  <si>
    <t>МКУ «Городское хозяйство» города Дивногорска</t>
  </si>
  <si>
    <t>Увеличение доли протяженности освещенных улиц города на 26,6%</t>
  </si>
  <si>
    <t>Мероприятие 10.</t>
  </si>
  <si>
    <t>Содержание и реконструкция линий уличного освещения</t>
  </si>
  <si>
    <t>Мероприятие 11.</t>
  </si>
  <si>
    <t>Озеленение территории  города</t>
  </si>
  <si>
    <t>Снос старых насаждений, подрезано и акультивировано 100 м зеленых насаждений, высадка молодых насаждений (деревьев, кустарников, цветов)</t>
  </si>
  <si>
    <t>Задача 6. Содержание объектов благоустройства.</t>
  </si>
  <si>
    <t>Мероприятие 12.</t>
  </si>
  <si>
    <t xml:space="preserve">Содержание мест массового отдыха населения </t>
  </si>
  <si>
    <t>Мероприятие 13.</t>
  </si>
  <si>
    <t>Мероприятие 14.</t>
  </si>
  <si>
    <t>Задача 7. Исполнение санитарных и экологических требований содержания мест захоронения.</t>
  </si>
  <si>
    <t>Мероприятие 15.</t>
  </si>
  <si>
    <t>Задача 8. Предупреждение и ликвидация болезней животных, защиты населения от болезней, общих для человека и животных.</t>
  </si>
  <si>
    <t>Мероприятие 16.</t>
  </si>
  <si>
    <t>Отлов, учет и содержание безнадзорных домашних животных</t>
  </si>
  <si>
    <t>Мероприятие 17.</t>
  </si>
  <si>
    <t>Проведение акарицидной обработки мест массового отдыха населения</t>
  </si>
  <si>
    <t>Задача 9. Обеспечение работы общедоступных бань.</t>
  </si>
  <si>
    <t>Мероприятие 18.</t>
  </si>
  <si>
    <t xml:space="preserve">Субсидии на возмещение убытков государственными муниципальным организациям, предоставляющим услуги общественных бань населению МО города Дивногорска  </t>
  </si>
  <si>
    <t>Цель 4. Снижение негативного воздействия отходов на окружающую среду и здоровье города.</t>
  </si>
  <si>
    <t>Задача 10. Ликвидация несанкционированных свалок с территорий города</t>
  </si>
  <si>
    <t>Мероприятие 19.</t>
  </si>
  <si>
    <t>Увеличение доли ликвидированных несанкционированных свалок на 25%</t>
  </si>
  <si>
    <t>Задача 11. Обустройство санкционированных мест размещения ТБО на территории города</t>
  </si>
  <si>
    <t>Мероприятие 20.</t>
  </si>
  <si>
    <t>Приобретение и содержание контейнерного оборудования для сбора ТБО</t>
  </si>
  <si>
    <t>ИТОГО:</t>
  </si>
  <si>
    <t>0502</t>
  </si>
  <si>
    <t>0503</t>
  </si>
  <si>
    <t>0505</t>
  </si>
  <si>
    <t>0818402</t>
  </si>
  <si>
    <t>244</t>
  </si>
  <si>
    <t>0818405</t>
  </si>
  <si>
    <t>0818404</t>
  </si>
  <si>
    <t>0817518</t>
  </si>
  <si>
    <t>931</t>
  </si>
  <si>
    <t>0909</t>
  </si>
  <si>
    <t>0818555</t>
  </si>
  <si>
    <t>0817555</t>
  </si>
  <si>
    <t>Возмещение убытков предприятиям, возникших при выполнении работ по содержанию и эксплуатации общих отделений муниципальных бань муниципального образования город Дивногорск</t>
  </si>
  <si>
    <t>Исполнение санитарных и экологических требований мест захоронения</t>
  </si>
  <si>
    <t>Предупреждения и ликвидации болезней животных, защиты населения от болезней, общих для человека и животных</t>
  </si>
  <si>
    <t>0818401</t>
  </si>
  <si>
    <t>810</t>
  </si>
  <si>
    <t xml:space="preserve">РБС </t>
  </si>
  <si>
    <t>Цель подпрограммы: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полномочий.</t>
  </si>
  <si>
    <t>Задача 1. Обеспечение реализации программы, подпрограмм и отдельных мероприятий.</t>
  </si>
  <si>
    <t>Доля исполнения бюджетных ассигнований 100%</t>
  </si>
  <si>
    <t>Итого</t>
  </si>
  <si>
    <t>0848022</t>
  </si>
  <si>
    <t>111</t>
  </si>
  <si>
    <t>Расходы на выплаты персоналу ЕДДС города Дивногорска</t>
  </si>
  <si>
    <t>0309</t>
  </si>
  <si>
    <t>МКУ налоги</t>
  </si>
  <si>
    <t>0818403</t>
  </si>
  <si>
    <t>Реализация временных мер поддержки населения в целях обеспечения коммунальных услуг</t>
  </si>
  <si>
    <t>подпрограмма 2</t>
  </si>
  <si>
    <t>мин.полосы</t>
  </si>
  <si>
    <t>ИТОГО ПП2:</t>
  </si>
  <si>
    <t>кап.ремонт тепловых сетей</t>
  </si>
  <si>
    <t>Детские площадки</t>
  </si>
  <si>
    <t>тротурары</t>
  </si>
  <si>
    <t>подпрограмма 5</t>
  </si>
  <si>
    <t>ИТОГО ПП5:</t>
  </si>
  <si>
    <t>схемы по воде и в/о</t>
  </si>
  <si>
    <t>подпрограмма 3</t>
  </si>
  <si>
    <t>схемы теплоснабжения</t>
  </si>
  <si>
    <t>Подпрограмма 5</t>
  </si>
  <si>
    <t>0817571</t>
  </si>
  <si>
    <t>0818571</t>
  </si>
  <si>
    <t>Ремонт подпорных стенок многоквартирных домов , ремонт тротуаров в районе ФОЗК ул.Заводская, поставка детских площадок на 9 объектах</t>
  </si>
  <si>
    <t>Приложение № 2</t>
  </si>
  <si>
    <t>к подпрограмме № 2 «Защита населения и территории муниципального образования город Дивногорск от чрезвычайных ситуаций природного и техногенного характера»на 2014-2016 годы.</t>
  </si>
  <si>
    <t xml:space="preserve">Перечень мероприятий подпрограммы </t>
  </si>
  <si>
    <t xml:space="preserve">Ожидаемый результат от реализации подпрограммного мероприятия </t>
  </si>
  <si>
    <t>(в натуральном выражении)</t>
  </si>
  <si>
    <t>2015 г.</t>
  </si>
  <si>
    <t>2016 г.</t>
  </si>
  <si>
    <t xml:space="preserve">Муниципальная программа «Функционирование жилищно-коммунального хозяйства и повышение энергетической эффективности» </t>
  </si>
  <si>
    <t>на 2014-2016 годы</t>
  </si>
  <si>
    <t>Подпрограмма № 2 «Защита населения и территории муниципального образования город Дивногорск от чрезвычайных ситуаций природного и техногенного характера» на 2014-2016 годы.</t>
  </si>
  <si>
    <t>Администрация</t>
  </si>
  <si>
    <t>города Дивногорска</t>
  </si>
  <si>
    <t>поддержание в готовности средств АСЦО ГО материалов</t>
  </si>
  <si>
    <t>Мероприятие  5</t>
  </si>
  <si>
    <t>приобретение, распространение тематической печатной и видеопродукции в области ГО, защиты от ЧС, обеспечения безопасности населения</t>
  </si>
  <si>
    <t>города Боготола</t>
  </si>
  <si>
    <r>
      <t>Цель подпрограммы:</t>
    </r>
    <r>
      <rPr>
        <sz val="10"/>
        <color theme="1"/>
        <rFont val="Times New Roman"/>
        <family val="1"/>
        <charset val="204"/>
      </rPr>
      <t xml:space="preserve">  Создание эффективной системы защиты населения и территорий города от чрезвычайных ситуаций природного и техногенного характера, обеспечение безопасности проживания населения.</t>
    </r>
  </si>
  <si>
    <r>
      <t>Задача 1.</t>
    </r>
    <r>
      <rPr>
        <sz val="10"/>
        <color theme="1"/>
        <rFont val="Times New Roman"/>
        <family val="1"/>
        <charset val="204"/>
      </rPr>
      <t>Обеспечение предупреждения возникновения и развития чрезвычайных ситуаций природного и техногенного характера.</t>
    </r>
  </si>
  <si>
    <r>
      <t>Мероприятие 1</t>
    </r>
    <r>
      <rPr>
        <sz val="10"/>
        <color theme="1"/>
        <rFont val="Times New Roman"/>
        <family val="1"/>
        <charset val="204"/>
      </rPr>
      <t xml:space="preserve"> Создание, содержание и восполнение резерва материальных ресурсов в целях ГО</t>
    </r>
  </si>
  <si>
    <r>
      <t>Задача 2.</t>
    </r>
    <r>
      <rPr>
        <sz val="10"/>
        <color theme="1"/>
        <rFont val="Times New Roman"/>
        <family val="1"/>
        <charset val="204"/>
      </rPr>
      <t xml:space="preserve">  Обеспечение профилактики и тушения пожаров.</t>
    </r>
  </si>
  <si>
    <r>
      <t>Задача 3</t>
    </r>
    <r>
      <rPr>
        <sz val="10"/>
        <color theme="1"/>
        <rFont val="Times New Roman"/>
        <family val="1"/>
        <charset val="204"/>
      </rPr>
      <t>.   Обеспечение защиты населения края от опасностей, возникающих при ведении военных действий или вследствие этих действий</t>
    </r>
  </si>
  <si>
    <r>
      <t>Задача 4</t>
    </r>
    <r>
      <rPr>
        <sz val="10"/>
        <color theme="1"/>
        <rFont val="Times New Roman"/>
        <family val="1"/>
        <charset val="204"/>
      </rPr>
      <t>.  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</t>
    </r>
  </si>
  <si>
    <t>0310</t>
  </si>
  <si>
    <t>006</t>
  </si>
  <si>
    <t>0828903</t>
  </si>
  <si>
    <t>Устройство минерализованных полос в районе с. Овсянка (ул.Гагарина, Сосновая, в п.Усть-Мана, ул. Комсомольская) 2,3 км</t>
  </si>
  <si>
    <t>Перечень мероприятий подпрограммы</t>
  </si>
  <si>
    <t>ИТОГО</t>
  </si>
  <si>
    <t>Цель подпрограммы: Обеспечение рационального использования энергетических ресурсов, повышение энергетической эффективности при производстве, передаче и потреблении энергетических ресурсов в городе Дивногорске</t>
  </si>
  <si>
    <t>Задача 1. Информационное обеспечение мероприятий по энергосбережению и повышению энергетической эффективности</t>
  </si>
  <si>
    <t>Информационное обеспечение мероприятий по энергосбережению и повышению энергетической эффективности</t>
  </si>
  <si>
    <t>Задача 2. Повышение эффективности использования  энергетических ресурсов в бюджетной сфере</t>
  </si>
  <si>
    <t>Замена деревянных оконных блоков на оконные блоки  из ПВХ профиля  в учреждениях образования</t>
  </si>
  <si>
    <t>Доля увеличения экономии ТЭ на 6%</t>
  </si>
  <si>
    <t>Ремонт (утепление) стен  зданий учреждений образования</t>
  </si>
  <si>
    <t xml:space="preserve">Внедрение автоматизированной системы управления наружным освещением </t>
  </si>
  <si>
    <t>Софинансирование краевой субсидии</t>
  </si>
  <si>
    <t>Техническая инвентаризация и паспортизация  линий уличного освещения</t>
  </si>
  <si>
    <t>Мероприятие  6</t>
  </si>
  <si>
    <t>Замена существующих светильников на эффективные в  линии уличного освещения</t>
  </si>
  <si>
    <t>Проведение энергоаудита муниципальных (бюджетных) зданий (учреждений)</t>
  </si>
  <si>
    <t>Задача 3. Повышение эффективности использования энергетических ресурсов в системах коммунальной  инфраструктуры</t>
  </si>
  <si>
    <t>Мероприятия по энергосбережению и повышению энергетической эффективности систем коммунальной инфраструктуры на объектах, находящихся в муниципальной собственности</t>
  </si>
  <si>
    <t>Мероприятие 9</t>
  </si>
  <si>
    <t xml:space="preserve">Разработка схем теплоснабжения </t>
  </si>
  <si>
    <t>Краевая субсидия</t>
  </si>
  <si>
    <t>Задача 4. Повышение эффективности использования энергетических ресурсов в жилищном фонде</t>
  </si>
  <si>
    <t>Мероприятие 10</t>
  </si>
  <si>
    <t xml:space="preserve">Осуществление компенсационных выплат отдельным категориям граждан на возмещение расходов, связанных с установкой </t>
  </si>
  <si>
    <t>общедомовых приборов учета энергетических ресурсов</t>
  </si>
  <si>
    <t>пп1</t>
  </si>
  <si>
    <t>пп2</t>
  </si>
  <si>
    <t>пп3</t>
  </si>
  <si>
    <t>пп4</t>
  </si>
  <si>
    <t>пп5</t>
  </si>
  <si>
    <t>мб</t>
  </si>
  <si>
    <t>кб</t>
  </si>
  <si>
    <t>Всего</t>
  </si>
  <si>
    <t>Бюджетные учреждения</t>
  </si>
  <si>
    <t>Обеспечение доступности жилищно-коммунальных услуг согласно предельному индексу</t>
  </si>
  <si>
    <t xml:space="preserve">«Функционирование жилищно-коммунального хозяйства и повышение энергетической  эффективности» </t>
  </si>
  <si>
    <t xml:space="preserve">«Реформирование и модернизация жилищно-коммунального хозяйства» </t>
  </si>
  <si>
    <t xml:space="preserve">«Защита населения и территории муниципального образования город Дивногорск от чрезвычайных ситуаций природного и техногенного характера» </t>
  </si>
  <si>
    <t xml:space="preserve">«Энергосбережение и повышение энергетической эффективности на территории муниципального образования город Дивногорск» </t>
  </si>
  <si>
    <t xml:space="preserve">«Обеспечение реализации муниципальной программы и прочие мероприятия» </t>
  </si>
  <si>
    <t xml:space="preserve">«Чистая вода» </t>
  </si>
  <si>
    <t xml:space="preserve">Подпрограмма № 1 «Реформирование и модернизация жилищно-коммунального хозяйства» 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</si>
  <si>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эффективности»</t>
  </si>
  <si>
    <t xml:space="preserve">«Функционирование жилищно-коммунального хозяйства и повышение энергетической эффективности» </t>
  </si>
  <si>
    <r>
      <t>Приложение № 2   к подпрограмме № 4 «Обеспечение реализации муниципальной программы и прочие мероприятия</t>
    </r>
    <r>
      <rPr>
        <sz val="10"/>
        <color theme="1"/>
        <rFont val="Calibri"/>
        <family val="2"/>
        <charset val="204"/>
      </rPr>
      <t>»</t>
    </r>
    <r>
      <rPr>
        <sz val="10"/>
        <color theme="1"/>
        <rFont val="Times New Roman"/>
        <family val="1"/>
        <charset val="204"/>
      </rPr>
      <t xml:space="preserve"> </t>
    </r>
  </si>
  <si>
    <t>Муниципальная программа города Дивногорска«Функционирование жилищно-коммунального хозяйства и повышение энергетической эффективности»</t>
  </si>
  <si>
    <t xml:space="preserve">Подпрограмма  №  4  «Обеспечение реализации муниципальной программы и прочие мероприятия программы» 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</si>
  <si>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эффективности"</t>
  </si>
  <si>
    <t xml:space="preserve">Подпрограмма № 3 «Энергосбережение и повышение энергетической эффективности на территории муниципального образования город Дивногорск» </t>
  </si>
  <si>
    <t xml:space="preserve">к подпрограмме № 3 «Энергосбережение и повышение энергетической эффективности на территории муниципального образования город Дивногорск» </t>
  </si>
  <si>
    <t xml:space="preserve">Приложение 6   к муниципальной программе «Функционирование жилищно-коммунального хозяйства и повышение энергетической эффективности» </t>
  </si>
  <si>
    <t>Расходы на выплаты персоналу госсударственных (муниципальных) органов</t>
  </si>
  <si>
    <t>Услуги связи</t>
  </si>
  <si>
    <t>Увеличение стоимости материальных запасов</t>
  </si>
  <si>
    <t>0818408</t>
  </si>
  <si>
    <t>0501</t>
  </si>
  <si>
    <t>Начисления на оплату труда (30,2%)</t>
  </si>
  <si>
    <t>Прочие работы и услуги</t>
  </si>
  <si>
    <t>Услуги по содержанию имущества</t>
  </si>
  <si>
    <t>Прочие расходы</t>
  </si>
  <si>
    <t>2017 г.</t>
  </si>
  <si>
    <t>Расходы на финансирование внесения платы за капитальный ремонт за жилые помещения муниципального жилого фонда, капитальный ремонт муниципальных квартир в жилищном фонде</t>
  </si>
  <si>
    <t>Капитальный ремонт общего имущества многоквартирных домов</t>
  </si>
  <si>
    <t>Приложение № 1 к постановлению администрации города Дивногорска</t>
  </si>
  <si>
    <t xml:space="preserve">Приложение № 2 подпрограмме № 1 «Реформирование и модернизация </t>
  </si>
  <si>
    <t xml:space="preserve">Приложение № 2 к постановлению администрации города Дивногорска от_____________ № _________ </t>
  </si>
  <si>
    <t>Мероприятие 18.1</t>
  </si>
  <si>
    <t>Капитальный ремонт от водозабора до КП Лиственка</t>
  </si>
  <si>
    <t>Ремонт участка сетей от ТК-25 до д.41 по ул.Бочкина 0,398 км. Ремонт тепловой сети п. Усть-Мана</t>
  </si>
  <si>
    <t>0818921</t>
  </si>
  <si>
    <t xml:space="preserve">Благоустройство придомовых, внутридомовых территорий города, содержание и ремонт подпорных стенок, ремонт тротуаров и поставка малых архитектурных форм для детских городков, устройство игровой площадки для детей и детей с ограниченными возможностями, установка тренажеров </t>
  </si>
  <si>
    <t>0</t>
  </si>
  <si>
    <r>
      <t xml:space="preserve">Мероприятие 2.1  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 Устройство ограждения территории очистных сооружений канализации</t>
    </r>
  </si>
  <si>
    <t>Увеличение стоимости основных средств</t>
  </si>
  <si>
    <t>Вывоз мусора несанкционированных  свалок, приобретение фотоловушек</t>
  </si>
  <si>
    <t>Содержание и благоустройство мест захоронений, ремонт сторожки кладбище с. Овсянка</t>
  </si>
  <si>
    <r>
      <rPr>
        <b/>
        <sz val="10"/>
        <color theme="1"/>
        <rFont val="Times New Roman"/>
        <family val="1"/>
        <charset val="204"/>
      </rPr>
      <t xml:space="preserve">Мероприятие 1        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Капитальный ремонт водопроводных сетей, коммунальных объектов</t>
    </r>
  </si>
  <si>
    <t>Итого по подпрграмме</t>
  </si>
  <si>
    <t xml:space="preserve">Приложение № ______ к постановлению администрации города Дивногорска от_____________                                        № _________ </t>
  </si>
  <si>
    <t>2014 г.</t>
  </si>
  <si>
    <t>50,0</t>
  </si>
  <si>
    <t xml:space="preserve">Приложение 2 к постановлению администрации города Дивногорска от_____________ № _________ </t>
  </si>
  <si>
    <t>0818922</t>
  </si>
  <si>
    <t>0412</t>
  </si>
  <si>
    <t>0817570</t>
  </si>
  <si>
    <t>0818911</t>
  </si>
  <si>
    <t>0817463</t>
  </si>
  <si>
    <t>жилищно-коммунального хозяйства"</t>
  </si>
  <si>
    <t>Организация (устройство) площадки временного накопления отходов потребления</t>
  </si>
  <si>
    <t>0818912</t>
  </si>
  <si>
    <t>0818406</t>
  </si>
  <si>
    <t>0818407</t>
  </si>
  <si>
    <t>0818741</t>
  </si>
  <si>
    <t>0817741</t>
  </si>
  <si>
    <t>бюджетные учреждения</t>
  </si>
  <si>
    <t>Создание противопожарных минерализованных полос, доставка и установка емкостей для пртивопожарных нужд</t>
  </si>
  <si>
    <t>Приложение 4 к постановлению администрации города Дивногорска от 05.11.2015 № 170п</t>
  </si>
  <si>
    <t xml:space="preserve">Приложение № 4 к постановлению администрации города Дивногорска от 05.11.2015            № 170п </t>
  </si>
  <si>
    <t>от _05.11.2015___________ №______________</t>
  </si>
  <si>
    <t>№ 170п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</si>
</sst>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#,##0.00_ ;\-#,##0.00\ 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348">
    <xf numFmtId="0" fontId="0" fillId="0" borderId="0" xfId="0"/>
    <xf numFmtId="0" fontId="0" fillId="0" borderId="1" xfId="0" applyBorder="1"/>
    <xf numFmtId="43" fontId="0" fillId="0" borderId="1" xfId="0" applyNumberFormat="1" applyBorder="1"/>
    <xf numFmtId="0" fontId="0" fillId="2" borderId="1" xfId="0" applyFill="1" applyBorder="1"/>
    <xf numFmtId="43" fontId="0" fillId="2" borderId="1" xfId="0" applyNumberFormat="1" applyFill="1" applyBorder="1"/>
    <xf numFmtId="43" fontId="0" fillId="0" borderId="0" xfId="0" applyNumberFormat="1"/>
    <xf numFmtId="0" fontId="0" fillId="0" borderId="0" xfId="0" applyFill="1"/>
    <xf numFmtId="0" fontId="5" fillId="0" borderId="0" xfId="0" applyFont="1"/>
    <xf numFmtId="0" fontId="5" fillId="0" borderId="0" xfId="0" applyFont="1" applyAlignment="1">
      <alignment horizontal="left" wrapText="1"/>
    </xf>
    <xf numFmtId="0" fontId="0" fillId="0" borderId="1" xfId="0" applyFill="1" applyBorder="1"/>
    <xf numFmtId="0" fontId="10" fillId="0" borderId="0" xfId="0" applyFont="1"/>
    <xf numFmtId="0" fontId="10" fillId="2" borderId="1" xfId="0" applyFont="1" applyFill="1" applyBorder="1"/>
    <xf numFmtId="0" fontId="10" fillId="0" borderId="1" xfId="0" applyFont="1" applyBorder="1"/>
    <xf numFmtId="43" fontId="10" fillId="0" borderId="1" xfId="0" applyNumberFormat="1" applyFont="1" applyBorder="1"/>
    <xf numFmtId="43" fontId="10" fillId="0" borderId="1" xfId="0" applyNumberFormat="1" applyFont="1" applyFill="1" applyBorder="1"/>
    <xf numFmtId="164" fontId="0" fillId="0" borderId="0" xfId="0" applyNumberFormat="1"/>
    <xf numFmtId="164" fontId="0" fillId="2" borderId="1" xfId="0" applyNumberFormat="1" applyFill="1" applyBorder="1"/>
    <xf numFmtId="164" fontId="0" fillId="0" borderId="1" xfId="0" applyNumberFormat="1" applyBorder="1"/>
    <xf numFmtId="164" fontId="0" fillId="3" borderId="1" xfId="0" applyNumberFormat="1" applyFill="1" applyBorder="1"/>
    <xf numFmtId="164" fontId="0" fillId="0" borderId="1" xfId="0" applyNumberFormat="1" applyFill="1" applyBorder="1"/>
    <xf numFmtId="165" fontId="0" fillId="0" borderId="0" xfId="0" applyNumberFormat="1"/>
    <xf numFmtId="164" fontId="0" fillId="4" borderId="1" xfId="0" applyNumberFormat="1" applyFill="1" applyBorder="1"/>
    <xf numFmtId="0" fontId="0" fillId="4" borderId="1" xfId="0" applyFill="1" applyBorder="1"/>
    <xf numFmtId="0" fontId="0" fillId="4" borderId="0" xfId="0" applyFill="1"/>
    <xf numFmtId="0" fontId="10" fillId="4" borderId="1" xfId="0" applyFont="1" applyFill="1" applyBorder="1"/>
    <xf numFmtId="43" fontId="10" fillId="4" borderId="1" xfId="0" applyNumberFormat="1" applyFont="1" applyFill="1" applyBorder="1"/>
    <xf numFmtId="43" fontId="0" fillId="4" borderId="1" xfId="0" applyNumberFormat="1" applyFill="1" applyBorder="1"/>
    <xf numFmtId="0" fontId="10" fillId="0" borderId="0" xfId="0" applyFont="1" applyFill="1" applyBorder="1"/>
    <xf numFmtId="43" fontId="10" fillId="0" borderId="0" xfId="0" applyNumberFormat="1" applyFont="1" applyFill="1" applyBorder="1"/>
    <xf numFmtId="0" fontId="10" fillId="0" borderId="1" xfId="0" applyFont="1" applyFill="1" applyBorder="1"/>
    <xf numFmtId="164" fontId="0" fillId="0" borderId="22" xfId="0" applyNumberFormat="1" applyBorder="1"/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/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/>
    </xf>
    <xf numFmtId="43" fontId="5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164" fontId="0" fillId="0" borderId="0" xfId="0" applyNumberFormat="1" applyFill="1"/>
    <xf numFmtId="0" fontId="5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1" fillId="0" borderId="0" xfId="0" applyFont="1"/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/>
    </xf>
    <xf numFmtId="0" fontId="5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wrapText="1"/>
    </xf>
    <xf numFmtId="49" fontId="5" fillId="0" borderId="6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indent="15"/>
    </xf>
    <xf numFmtId="0" fontId="5" fillId="0" borderId="2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vertical="top"/>
    </xf>
    <xf numFmtId="0" fontId="5" fillId="0" borderId="8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justify" vertical="top" wrapText="1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vertical="top"/>
    </xf>
    <xf numFmtId="0" fontId="5" fillId="0" borderId="4" xfId="0" applyFont="1" applyBorder="1" applyAlignment="1">
      <alignment horizontal="left" vertical="top" wrapText="1"/>
    </xf>
    <xf numFmtId="166" fontId="6" fillId="0" borderId="8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0" fillId="3" borderId="1" xfId="0" applyFill="1" applyBorder="1"/>
    <xf numFmtId="49" fontId="5" fillId="0" borderId="8" xfId="0" applyNumberFormat="1" applyFont="1" applyBorder="1" applyAlignment="1">
      <alignment vertical="top"/>
    </xf>
    <xf numFmtId="2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2" fontId="6" fillId="0" borderId="8" xfId="0" applyNumberFormat="1" applyFont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3" fontId="1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3" fontId="2" fillId="0" borderId="1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3" fontId="2" fillId="0" borderId="1" xfId="0" applyNumberFormat="1" applyFont="1" applyFill="1" applyBorder="1" applyAlignment="1">
      <alignment horizontal="center" vertical="center"/>
    </xf>
    <xf numFmtId="4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5" fillId="0" borderId="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 wrapText="1"/>
    </xf>
    <xf numFmtId="43" fontId="13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167" fontId="2" fillId="0" borderId="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wrapText="1"/>
    </xf>
    <xf numFmtId="0" fontId="2" fillId="0" borderId="2" xfId="0" applyFont="1" applyFill="1" applyBorder="1"/>
    <xf numFmtId="0" fontId="2" fillId="0" borderId="0" xfId="0" applyFont="1" applyFill="1"/>
    <xf numFmtId="49" fontId="5" fillId="0" borderId="2" xfId="0" applyNumberFormat="1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43" fontId="2" fillId="0" borderId="22" xfId="0" applyNumberFormat="1" applyFont="1" applyFill="1" applyBorder="1" applyAlignment="1">
      <alignment horizontal="center" vertical="center" wrapText="1"/>
    </xf>
    <xf numFmtId="43" fontId="2" fillId="0" borderId="23" xfId="0" applyNumberFormat="1" applyFont="1" applyFill="1" applyBorder="1" applyAlignment="1">
      <alignment horizontal="center" vertical="center" wrapText="1"/>
    </xf>
    <xf numFmtId="43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/>
    </xf>
    <xf numFmtId="43" fontId="1" fillId="0" borderId="1" xfId="0" applyNumberFormat="1" applyFont="1" applyFill="1" applyBorder="1" applyAlignment="1">
      <alignment horizontal="center" vertical="center"/>
    </xf>
    <xf numFmtId="43" fontId="1" fillId="0" borderId="22" xfId="0" applyNumberFormat="1" applyFont="1" applyFill="1" applyBorder="1" applyAlignment="1">
      <alignment horizontal="center" vertical="center"/>
    </xf>
    <xf numFmtId="43" fontId="1" fillId="0" borderId="2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6" fillId="0" borderId="20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49" fontId="5" fillId="0" borderId="5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5" xfId="0" applyFont="1" applyBorder="1" applyAlignment="1">
      <alignment horizontal="center" vertical="top"/>
    </xf>
    <xf numFmtId="166" fontId="5" fillId="0" borderId="3" xfId="0" applyNumberFormat="1" applyFont="1" applyBorder="1" applyAlignment="1">
      <alignment horizontal="center" vertical="top"/>
    </xf>
    <xf numFmtId="166" fontId="5" fillId="0" borderId="5" xfId="0" applyNumberFormat="1" applyFont="1" applyBorder="1" applyAlignment="1">
      <alignment horizontal="center" vertical="top"/>
    </xf>
    <xf numFmtId="166" fontId="5" fillId="0" borderId="3" xfId="0" applyNumberFormat="1" applyFont="1" applyBorder="1" applyAlignment="1">
      <alignment horizontal="center" vertical="top" wrapText="1"/>
    </xf>
    <xf numFmtId="166" fontId="5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3" fillId="0" borderId="10" xfId="0" applyFont="1" applyBorder="1" applyAlignment="1">
      <alignment horizontal="center"/>
    </xf>
    <xf numFmtId="0" fontId="5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sqref="A1:N47"/>
    </sheetView>
  </sheetViews>
  <sheetFormatPr defaultRowHeight="15" x14ac:dyDescent="0.25"/>
  <cols>
    <col min="1" max="1" width="24.85546875" customWidth="1"/>
    <col min="2" max="2" width="15.7109375" style="15" customWidth="1"/>
    <col min="3" max="3" width="15.42578125" style="15" customWidth="1"/>
    <col min="4" max="4" width="13" style="15" customWidth="1"/>
    <col min="5" max="5" width="6.85546875" customWidth="1"/>
    <col min="6" max="6" width="18.7109375" customWidth="1"/>
    <col min="7" max="7" width="13.42578125" customWidth="1"/>
    <col min="8" max="8" width="17" customWidth="1"/>
    <col min="9" max="9" width="14.140625" customWidth="1"/>
    <col min="11" max="11" width="16.42578125" customWidth="1"/>
    <col min="12" max="12" width="15.140625" customWidth="1"/>
    <col min="13" max="13" width="13.85546875" customWidth="1"/>
    <col min="14" max="14" width="11.42578125" customWidth="1"/>
  </cols>
  <sheetData>
    <row r="1" spans="1:14" x14ac:dyDescent="0.25">
      <c r="B1" s="20">
        <v>2014</v>
      </c>
      <c r="F1" s="10"/>
      <c r="G1" s="10">
        <v>2015</v>
      </c>
      <c r="H1" s="10"/>
      <c r="I1" s="10"/>
      <c r="K1" s="10"/>
      <c r="L1" s="10">
        <v>2016</v>
      </c>
      <c r="M1" s="10"/>
      <c r="N1" s="10"/>
    </row>
    <row r="2" spans="1:14" x14ac:dyDescent="0.25">
      <c r="A2" s="3" t="s">
        <v>0</v>
      </c>
      <c r="B2" s="16" t="s">
        <v>1</v>
      </c>
      <c r="C2" s="16" t="s">
        <v>2</v>
      </c>
      <c r="D2" s="16" t="s">
        <v>7</v>
      </c>
      <c r="F2" s="11" t="s">
        <v>0</v>
      </c>
      <c r="G2" s="11" t="s">
        <v>1</v>
      </c>
      <c r="H2" s="11" t="s">
        <v>2</v>
      </c>
      <c r="I2" s="11" t="s">
        <v>7</v>
      </c>
      <c r="K2" s="11" t="s">
        <v>0</v>
      </c>
      <c r="L2" s="11" t="s">
        <v>1</v>
      </c>
      <c r="M2" s="11" t="s">
        <v>2</v>
      </c>
      <c r="N2" s="11" t="s">
        <v>7</v>
      </c>
    </row>
    <row r="3" spans="1:14" x14ac:dyDescent="0.25">
      <c r="A3" s="1" t="s">
        <v>3</v>
      </c>
      <c r="B3" s="18">
        <f>C3+D3</f>
        <v>6020</v>
      </c>
      <c r="C3" s="17">
        <v>6020</v>
      </c>
      <c r="D3" s="17"/>
      <c r="F3" s="12" t="s">
        <v>3</v>
      </c>
      <c r="G3" s="13">
        <f>H3+I3</f>
        <v>5500</v>
      </c>
      <c r="H3" s="13">
        <v>5500</v>
      </c>
      <c r="I3" s="13"/>
      <c r="K3" s="12" t="s">
        <v>3</v>
      </c>
      <c r="L3" s="13">
        <f>M3+N3</f>
        <v>5500</v>
      </c>
      <c r="M3" s="13">
        <v>5500</v>
      </c>
      <c r="N3" s="13"/>
    </row>
    <row r="4" spans="1:14" x14ac:dyDescent="0.25">
      <c r="A4" s="1" t="s">
        <v>4</v>
      </c>
      <c r="B4" s="18">
        <f t="shared" ref="B4:B14" si="0">C4+D4</f>
        <v>1600</v>
      </c>
      <c r="C4" s="17">
        <v>1600</v>
      </c>
      <c r="D4" s="17"/>
      <c r="F4" s="12" t="s">
        <v>4</v>
      </c>
      <c r="G4" s="13">
        <f t="shared" ref="G4:G13" si="1">H4+I4</f>
        <v>600</v>
      </c>
      <c r="H4" s="13">
        <v>600</v>
      </c>
      <c r="I4" s="13"/>
      <c r="K4" s="12" t="s">
        <v>4</v>
      </c>
      <c r="L4" s="13">
        <f t="shared" ref="L4:L14" si="2">M4+N4</f>
        <v>600</v>
      </c>
      <c r="M4" s="13">
        <v>600</v>
      </c>
      <c r="N4" s="13"/>
    </row>
    <row r="5" spans="1:14" x14ac:dyDescent="0.25">
      <c r="A5" s="1" t="s">
        <v>5</v>
      </c>
      <c r="B5" s="18">
        <f t="shared" si="0"/>
        <v>1500</v>
      </c>
      <c r="C5" s="17">
        <v>1500</v>
      </c>
      <c r="D5" s="17"/>
      <c r="F5" s="12" t="s">
        <v>5</v>
      </c>
      <c r="G5" s="13">
        <f t="shared" si="1"/>
        <v>1500</v>
      </c>
      <c r="H5" s="13">
        <v>1500</v>
      </c>
      <c r="I5" s="13"/>
      <c r="K5" s="12" t="s">
        <v>5</v>
      </c>
      <c r="L5" s="13">
        <f t="shared" si="2"/>
        <v>1500</v>
      </c>
      <c r="M5" s="13">
        <v>1500</v>
      </c>
      <c r="N5" s="13"/>
    </row>
    <row r="6" spans="1:14" x14ac:dyDescent="0.25">
      <c r="A6" s="1" t="s">
        <v>6</v>
      </c>
      <c r="B6" s="18">
        <f t="shared" si="0"/>
        <v>601</v>
      </c>
      <c r="C6" s="17"/>
      <c r="D6" s="17">
        <v>601</v>
      </c>
      <c r="F6" s="12" t="s">
        <v>6</v>
      </c>
      <c r="G6" s="13">
        <f t="shared" si="1"/>
        <v>601</v>
      </c>
      <c r="H6" s="13"/>
      <c r="I6" s="13">
        <v>601</v>
      </c>
      <c r="K6" s="12" t="s">
        <v>6</v>
      </c>
      <c r="L6" s="13">
        <f t="shared" si="2"/>
        <v>601</v>
      </c>
      <c r="M6" s="13"/>
      <c r="N6" s="13">
        <v>601</v>
      </c>
    </row>
    <row r="7" spans="1:14" x14ac:dyDescent="0.25">
      <c r="A7" s="1" t="s">
        <v>8</v>
      </c>
      <c r="B7" s="18">
        <f t="shared" si="0"/>
        <v>950</v>
      </c>
      <c r="C7" s="17">
        <v>950</v>
      </c>
      <c r="D7" s="17"/>
      <c r="F7" s="12" t="s">
        <v>8</v>
      </c>
      <c r="G7" s="13">
        <f t="shared" si="1"/>
        <v>450</v>
      </c>
      <c r="H7" s="13">
        <v>450</v>
      </c>
      <c r="I7" s="13"/>
      <c r="K7" s="12" t="s">
        <v>8</v>
      </c>
      <c r="L7" s="13">
        <f t="shared" si="2"/>
        <v>450</v>
      </c>
      <c r="M7" s="13">
        <v>450</v>
      </c>
      <c r="N7" s="13"/>
    </row>
    <row r="8" spans="1:14" x14ac:dyDescent="0.25">
      <c r="A8" s="1" t="s">
        <v>9</v>
      </c>
      <c r="B8" s="18">
        <f t="shared" si="0"/>
        <v>200</v>
      </c>
      <c r="C8" s="17">
        <v>200</v>
      </c>
      <c r="D8" s="17"/>
      <c r="F8" s="12" t="s">
        <v>9</v>
      </c>
      <c r="G8" s="13">
        <f t="shared" si="1"/>
        <v>200</v>
      </c>
      <c r="H8" s="13">
        <v>200</v>
      </c>
      <c r="I8" s="13"/>
      <c r="K8" s="12" t="s">
        <v>9</v>
      </c>
      <c r="L8" s="13">
        <f t="shared" si="2"/>
        <v>200</v>
      </c>
      <c r="M8" s="13">
        <v>200</v>
      </c>
      <c r="N8" s="13"/>
    </row>
    <row r="9" spans="1:14" x14ac:dyDescent="0.25">
      <c r="A9" s="1" t="s">
        <v>10</v>
      </c>
      <c r="B9" s="18">
        <f t="shared" si="0"/>
        <v>100</v>
      </c>
      <c r="C9" s="17">
        <v>100</v>
      </c>
      <c r="D9" s="17"/>
      <c r="F9" s="12" t="s">
        <v>10</v>
      </c>
      <c r="G9" s="13">
        <f t="shared" si="1"/>
        <v>100</v>
      </c>
      <c r="H9" s="13">
        <v>100</v>
      </c>
      <c r="I9" s="13"/>
      <c r="K9" s="12" t="s">
        <v>10</v>
      </c>
      <c r="L9" s="13">
        <f t="shared" si="2"/>
        <v>100</v>
      </c>
      <c r="M9" s="13">
        <v>100</v>
      </c>
      <c r="N9" s="13"/>
    </row>
    <row r="10" spans="1:14" x14ac:dyDescent="0.25">
      <c r="A10" s="1" t="s">
        <v>150</v>
      </c>
      <c r="B10" s="18">
        <f t="shared" si="0"/>
        <v>1841.9</v>
      </c>
      <c r="C10" s="17">
        <v>1.9</v>
      </c>
      <c r="D10" s="17">
        <v>1840</v>
      </c>
      <c r="F10" s="12"/>
      <c r="G10" s="13"/>
      <c r="H10" s="13"/>
      <c r="I10" s="13"/>
      <c r="K10" s="12"/>
      <c r="L10" s="13">
        <f t="shared" si="2"/>
        <v>0</v>
      </c>
      <c r="M10" s="13"/>
      <c r="N10" s="13"/>
    </row>
    <row r="11" spans="1:14" x14ac:dyDescent="0.25">
      <c r="A11" s="1" t="s">
        <v>151</v>
      </c>
      <c r="B11" s="18">
        <f t="shared" si="0"/>
        <v>70.099999999999994</v>
      </c>
      <c r="C11" s="17">
        <v>70.099999999999994</v>
      </c>
      <c r="D11" s="17"/>
      <c r="F11" s="12"/>
      <c r="G11" s="13"/>
      <c r="H11" s="13"/>
      <c r="I11" s="13"/>
      <c r="K11" s="12"/>
      <c r="L11" s="13">
        <f t="shared" si="2"/>
        <v>0</v>
      </c>
      <c r="M11" s="13"/>
      <c r="N11" s="13"/>
    </row>
    <row r="12" spans="1:14" x14ac:dyDescent="0.25">
      <c r="A12" s="1" t="s">
        <v>149</v>
      </c>
      <c r="B12" s="18">
        <f t="shared" si="0"/>
        <v>6060</v>
      </c>
      <c r="C12" s="17">
        <v>60</v>
      </c>
      <c r="D12" s="17">
        <v>6000</v>
      </c>
      <c r="F12" s="12"/>
      <c r="G12" s="13"/>
      <c r="H12" s="13"/>
      <c r="I12" s="13"/>
      <c r="K12" s="12"/>
      <c r="L12" s="13">
        <f t="shared" si="2"/>
        <v>0</v>
      </c>
      <c r="M12" s="13"/>
      <c r="N12" s="13"/>
    </row>
    <row r="13" spans="1:14" x14ac:dyDescent="0.25">
      <c r="A13" s="1" t="s">
        <v>11</v>
      </c>
      <c r="B13" s="18">
        <f t="shared" si="0"/>
        <v>524.20000000000005</v>
      </c>
      <c r="C13" s="17">
        <v>56.2</v>
      </c>
      <c r="D13" s="17">
        <v>468</v>
      </c>
      <c r="F13" s="12" t="s">
        <v>11</v>
      </c>
      <c r="G13" s="13">
        <f t="shared" si="1"/>
        <v>524.20000000000005</v>
      </c>
      <c r="H13" s="14">
        <v>56.2</v>
      </c>
      <c r="I13" s="13">
        <v>468</v>
      </c>
      <c r="K13" s="12" t="s">
        <v>11</v>
      </c>
      <c r="L13" s="13">
        <f t="shared" si="2"/>
        <v>524.20000000000005</v>
      </c>
      <c r="M13" s="14">
        <v>56.2</v>
      </c>
      <c r="N13" s="13">
        <v>468</v>
      </c>
    </row>
    <row r="14" spans="1:14" x14ac:dyDescent="0.25">
      <c r="A14" s="1" t="s">
        <v>44</v>
      </c>
      <c r="B14" s="18">
        <f t="shared" si="0"/>
        <v>24054.2</v>
      </c>
      <c r="C14" s="17"/>
      <c r="D14" s="17">
        <v>24054.2</v>
      </c>
      <c r="F14" s="12"/>
      <c r="G14" s="13"/>
      <c r="H14" s="13"/>
      <c r="I14" s="13">
        <v>24255</v>
      </c>
      <c r="K14" s="12"/>
      <c r="L14" s="13">
        <f t="shared" si="2"/>
        <v>4777.1000000000004</v>
      </c>
      <c r="M14" s="13"/>
      <c r="N14" s="13">
        <v>4777.1000000000004</v>
      </c>
    </row>
    <row r="15" spans="1:14" s="23" customFormat="1" ht="15.75" customHeight="1" x14ac:dyDescent="0.25">
      <c r="A15" s="22" t="s">
        <v>17</v>
      </c>
      <c r="B15" s="21">
        <f>SUM(B3:B14)</f>
        <v>43521.4</v>
      </c>
      <c r="C15" s="21">
        <f t="shared" ref="C15:D15" si="3">SUM(C3:C14)</f>
        <v>10558.2</v>
      </c>
      <c r="D15" s="21">
        <f t="shared" si="3"/>
        <v>32963.199999999997</v>
      </c>
      <c r="F15" s="24" t="s">
        <v>17</v>
      </c>
      <c r="G15" s="25">
        <f>H15+I15</f>
        <v>33730.199999999997</v>
      </c>
      <c r="H15" s="25">
        <f t="shared" ref="H15" si="4">SUM(H3:H13)</f>
        <v>8406.2000000000007</v>
      </c>
      <c r="I15" s="25">
        <f>SUM(I3:I14)</f>
        <v>25324</v>
      </c>
      <c r="K15" s="24" t="s">
        <v>17</v>
      </c>
      <c r="L15" s="25">
        <f>SUM(L3:L14)</f>
        <v>14252.300000000001</v>
      </c>
      <c r="M15" s="25">
        <f t="shared" ref="M15" si="5">SUM(M3:M13)</f>
        <v>8406.2000000000007</v>
      </c>
      <c r="N15" s="25">
        <f>SUM(N3:N14)</f>
        <v>5846.1</v>
      </c>
    </row>
    <row r="16" spans="1:14" s="6" customFormat="1" ht="15.75" customHeight="1" x14ac:dyDescent="0.25">
      <c r="A16" s="9"/>
      <c r="B16" s="19"/>
      <c r="C16" s="19"/>
      <c r="D16" s="19"/>
      <c r="F16" s="27"/>
      <c r="G16" s="28"/>
      <c r="H16" s="28"/>
      <c r="I16" s="28"/>
      <c r="K16" s="27"/>
      <c r="L16" s="28"/>
      <c r="M16" s="28"/>
      <c r="N16" s="28"/>
    </row>
    <row r="17" spans="1:14" x14ac:dyDescent="0.25">
      <c r="A17" s="3" t="s">
        <v>146</v>
      </c>
      <c r="B17" s="16" t="s">
        <v>1</v>
      </c>
      <c r="C17" s="16" t="s">
        <v>2</v>
      </c>
      <c r="D17" s="16" t="s">
        <v>7</v>
      </c>
      <c r="F17" s="11" t="s">
        <v>146</v>
      </c>
      <c r="G17" s="11" t="s">
        <v>1</v>
      </c>
      <c r="H17" s="11" t="s">
        <v>2</v>
      </c>
      <c r="I17" s="11" t="s">
        <v>7</v>
      </c>
      <c r="K17" s="11" t="s">
        <v>146</v>
      </c>
      <c r="L17" s="11" t="s">
        <v>1</v>
      </c>
      <c r="M17" s="11" t="s">
        <v>2</v>
      </c>
      <c r="N17" s="11" t="s">
        <v>7</v>
      </c>
    </row>
    <row r="18" spans="1:14" x14ac:dyDescent="0.25">
      <c r="A18" s="1" t="s">
        <v>147</v>
      </c>
      <c r="B18" s="18">
        <f>C18+D18</f>
        <v>50</v>
      </c>
      <c r="C18" s="18">
        <v>50</v>
      </c>
      <c r="D18" s="17"/>
      <c r="F18" s="1"/>
      <c r="G18" s="13">
        <f>H18+I18</f>
        <v>0</v>
      </c>
      <c r="H18" s="13">
        <v>0</v>
      </c>
      <c r="I18" s="13"/>
      <c r="K18" s="1"/>
      <c r="L18" s="13">
        <f>M18+N18</f>
        <v>0</v>
      </c>
      <c r="M18" s="13"/>
      <c r="N18" s="13"/>
    </row>
    <row r="19" spans="1:14" s="23" customFormat="1" ht="15.75" customHeight="1" x14ac:dyDescent="0.25">
      <c r="A19" s="22" t="s">
        <v>148</v>
      </c>
      <c r="B19" s="21">
        <f>C19+D19</f>
        <v>50</v>
      </c>
      <c r="C19" s="21">
        <f>SUM(C18:C18)</f>
        <v>50</v>
      </c>
      <c r="D19" s="21">
        <f>SUM(D18:D18)</f>
        <v>0</v>
      </c>
      <c r="F19" s="22" t="s">
        <v>148</v>
      </c>
      <c r="G19" s="25">
        <f>H19+I19</f>
        <v>0</v>
      </c>
      <c r="H19" s="25">
        <f>SUM(H18:H18)</f>
        <v>0</v>
      </c>
      <c r="I19" s="25">
        <f>SUM(I18:I18)</f>
        <v>0</v>
      </c>
      <c r="K19" s="22" t="s">
        <v>148</v>
      </c>
      <c r="L19" s="25">
        <f>M19+N19</f>
        <v>0</v>
      </c>
      <c r="M19" s="25">
        <f>SUM(M18:M18)</f>
        <v>0</v>
      </c>
      <c r="N19" s="25">
        <f>SUM(N18:N18)</f>
        <v>0</v>
      </c>
    </row>
    <row r="20" spans="1:14" s="6" customFormat="1" ht="15.75" customHeight="1" x14ac:dyDescent="0.25">
      <c r="A20" s="9"/>
      <c r="B20" s="19"/>
      <c r="C20" s="19"/>
      <c r="D20" s="19"/>
      <c r="F20" s="27"/>
      <c r="G20" s="28"/>
      <c r="H20" s="28"/>
      <c r="I20" s="28"/>
      <c r="K20" s="27"/>
      <c r="L20" s="28"/>
      <c r="M20" s="28"/>
      <c r="N20" s="28"/>
    </row>
    <row r="21" spans="1:14" x14ac:dyDescent="0.25">
      <c r="A21" s="3" t="s">
        <v>155</v>
      </c>
      <c r="B21" s="16" t="s">
        <v>1</v>
      </c>
      <c r="C21" s="16" t="s">
        <v>2</v>
      </c>
      <c r="D21" s="16" t="s">
        <v>7</v>
      </c>
      <c r="F21" s="11" t="s">
        <v>155</v>
      </c>
      <c r="G21" s="11" t="s">
        <v>1</v>
      </c>
      <c r="H21" s="11" t="s">
        <v>2</v>
      </c>
      <c r="I21" s="11" t="s">
        <v>7</v>
      </c>
      <c r="K21" s="11" t="s">
        <v>155</v>
      </c>
      <c r="L21" s="11" t="s">
        <v>1</v>
      </c>
      <c r="M21" s="11" t="s">
        <v>2</v>
      </c>
      <c r="N21" s="11" t="s">
        <v>7</v>
      </c>
    </row>
    <row r="22" spans="1:14" x14ac:dyDescent="0.25">
      <c r="A22" s="1" t="s">
        <v>156</v>
      </c>
      <c r="B22" s="17">
        <f>C22+D22</f>
        <v>960</v>
      </c>
      <c r="C22" s="17"/>
      <c r="D22" s="17">
        <v>960</v>
      </c>
      <c r="F22" s="12"/>
      <c r="G22" s="13">
        <f>H22+I22</f>
        <v>0</v>
      </c>
      <c r="H22" s="13"/>
      <c r="I22" s="13"/>
      <c r="K22" s="12"/>
      <c r="L22" s="13">
        <f>M22+N22</f>
        <v>0</v>
      </c>
      <c r="M22" s="13"/>
      <c r="N22" s="13"/>
    </row>
    <row r="23" spans="1:14" s="23" customFormat="1" ht="15.75" customHeight="1" x14ac:dyDescent="0.25">
      <c r="A23" s="22" t="s">
        <v>17</v>
      </c>
      <c r="B23" s="21">
        <f>C23+D23</f>
        <v>960</v>
      </c>
      <c r="C23" s="21">
        <f>SUM(C22:C22)</f>
        <v>0</v>
      </c>
      <c r="D23" s="21">
        <f>SUM(D22:D22)</f>
        <v>960</v>
      </c>
      <c r="F23" s="24" t="s">
        <v>17</v>
      </c>
      <c r="G23" s="25">
        <f>H23+I23</f>
        <v>0</v>
      </c>
      <c r="H23" s="25">
        <f>SUM(H22:H22)</f>
        <v>0</v>
      </c>
      <c r="I23" s="25">
        <f>SUM(I22:I22)</f>
        <v>0</v>
      </c>
      <c r="K23" s="24" t="s">
        <v>17</v>
      </c>
      <c r="L23" s="25">
        <f>M23+N23</f>
        <v>0</v>
      </c>
      <c r="M23" s="25">
        <f>SUM(M22:M22)</f>
        <v>0</v>
      </c>
      <c r="N23" s="25">
        <f>SUM(N22:N22)</f>
        <v>0</v>
      </c>
    </row>
    <row r="24" spans="1:14" s="6" customFormat="1" ht="15.75" customHeight="1" x14ac:dyDescent="0.25">
      <c r="A24" s="9"/>
      <c r="B24" s="19"/>
      <c r="C24" s="19"/>
      <c r="D24" s="19"/>
      <c r="F24" s="29"/>
      <c r="G24" s="14"/>
      <c r="H24" s="14"/>
      <c r="I24" s="14"/>
      <c r="K24" s="29"/>
      <c r="L24" s="14"/>
      <c r="M24" s="14"/>
      <c r="N24" s="14"/>
    </row>
    <row r="25" spans="1:14" x14ac:dyDescent="0.25">
      <c r="A25" s="3" t="s">
        <v>12</v>
      </c>
      <c r="B25" s="16" t="s">
        <v>1</v>
      </c>
      <c r="C25" s="16" t="s">
        <v>2</v>
      </c>
      <c r="D25" s="16" t="s">
        <v>7</v>
      </c>
      <c r="F25" s="3" t="s">
        <v>12</v>
      </c>
      <c r="G25" s="3" t="s">
        <v>1</v>
      </c>
      <c r="H25" s="3" t="s">
        <v>2</v>
      </c>
      <c r="I25" s="3" t="s">
        <v>7</v>
      </c>
      <c r="K25" s="3" t="s">
        <v>12</v>
      </c>
      <c r="L25" s="3" t="s">
        <v>1</v>
      </c>
      <c r="M25" s="3" t="s">
        <v>2</v>
      </c>
      <c r="N25" s="3" t="s">
        <v>7</v>
      </c>
    </row>
    <row r="26" spans="1:14" x14ac:dyDescent="0.25">
      <c r="A26" s="1" t="s">
        <v>13</v>
      </c>
      <c r="B26" s="18">
        <f>C26+D26</f>
        <v>3949.8</v>
      </c>
      <c r="C26" s="17">
        <v>3949.8</v>
      </c>
      <c r="D26" s="17"/>
      <c r="F26" s="1" t="s">
        <v>13</v>
      </c>
      <c r="G26" s="2">
        <f t="shared" ref="G26:G29" si="6">H26+I26</f>
        <v>3407.8</v>
      </c>
      <c r="H26" s="2">
        <v>3407.8</v>
      </c>
      <c r="I26" s="2"/>
      <c r="K26" s="1" t="s">
        <v>13</v>
      </c>
      <c r="L26" s="2">
        <f t="shared" ref="L26:L29" si="7">M26+N26</f>
        <v>3407.8</v>
      </c>
      <c r="M26" s="2">
        <v>3407.8</v>
      </c>
      <c r="N26" s="2"/>
    </row>
    <row r="27" spans="1:14" x14ac:dyDescent="0.25">
      <c r="A27" s="1" t="s">
        <v>14</v>
      </c>
      <c r="B27" s="18">
        <f>C27+D27</f>
        <v>452.3</v>
      </c>
      <c r="C27" s="17">
        <f>(80000+13953.84+17373+12057.4+39600+5900+6000+1474.2+9500+15000+208776.71+46314.85-3650)/1000</f>
        <v>452.3</v>
      </c>
      <c r="D27" s="17"/>
      <c r="F27" s="1" t="s">
        <v>14</v>
      </c>
      <c r="G27" s="2">
        <f t="shared" si="6"/>
        <v>278.5</v>
      </c>
      <c r="H27" s="2">
        <v>278.5</v>
      </c>
      <c r="I27" s="2"/>
      <c r="K27" s="1" t="s">
        <v>14</v>
      </c>
      <c r="L27" s="2">
        <f t="shared" si="7"/>
        <v>278.5</v>
      </c>
      <c r="M27" s="2">
        <v>278.5</v>
      </c>
      <c r="N27" s="2"/>
    </row>
    <row r="28" spans="1:14" x14ac:dyDescent="0.25">
      <c r="A28" s="1" t="s">
        <v>143</v>
      </c>
      <c r="B28" s="18">
        <f t="shared" ref="B28:B30" si="8">C28+D28</f>
        <v>14.1</v>
      </c>
      <c r="C28" s="17">
        <v>14.1</v>
      </c>
      <c r="D28" s="17"/>
      <c r="F28" s="1" t="s">
        <v>15</v>
      </c>
      <c r="G28" s="2">
        <f t="shared" si="6"/>
        <v>886.7</v>
      </c>
      <c r="H28" s="2">
        <v>886.7</v>
      </c>
      <c r="I28" s="2"/>
      <c r="K28" s="1" t="s">
        <v>15</v>
      </c>
      <c r="L28" s="2">
        <f t="shared" si="7"/>
        <v>886.7</v>
      </c>
      <c r="M28" s="2">
        <v>886.7</v>
      </c>
      <c r="N28" s="2"/>
    </row>
    <row r="29" spans="1:14" x14ac:dyDescent="0.25">
      <c r="A29" s="1" t="s">
        <v>15</v>
      </c>
      <c r="B29" s="18">
        <f t="shared" si="8"/>
        <v>1023.8</v>
      </c>
      <c r="C29" s="19">
        <v>1023.8</v>
      </c>
      <c r="D29" s="17"/>
      <c r="F29" s="1" t="s">
        <v>16</v>
      </c>
      <c r="G29" s="2">
        <f t="shared" si="6"/>
        <v>76.3</v>
      </c>
      <c r="H29" s="2">
        <v>76.3</v>
      </c>
      <c r="I29" s="2"/>
      <c r="K29" s="1" t="s">
        <v>16</v>
      </c>
      <c r="L29" s="2">
        <f t="shared" si="7"/>
        <v>76.3</v>
      </c>
      <c r="M29" s="2">
        <v>76.3</v>
      </c>
      <c r="N29" s="2"/>
    </row>
    <row r="30" spans="1:14" x14ac:dyDescent="0.25">
      <c r="A30" s="1" t="s">
        <v>16</v>
      </c>
      <c r="B30" s="18">
        <f t="shared" si="8"/>
        <v>107.2</v>
      </c>
      <c r="C30" s="19">
        <v>107.2</v>
      </c>
      <c r="D30" s="17"/>
      <c r="F30" s="3" t="s">
        <v>18</v>
      </c>
      <c r="G30" s="4">
        <f>SUM(G26:G29)</f>
        <v>4649.3</v>
      </c>
      <c r="H30" s="4">
        <f>SUM(H26:H29)</f>
        <v>4649.3</v>
      </c>
      <c r="I30" s="4">
        <f>SUM(I26:I29)</f>
        <v>0</v>
      </c>
      <c r="K30" s="3" t="s">
        <v>18</v>
      </c>
      <c r="L30" s="4">
        <f>SUM(L26:L29)</f>
        <v>4649.3</v>
      </c>
      <c r="M30" s="4">
        <f>SUM(M26:M29)</f>
        <v>4649.3</v>
      </c>
      <c r="N30" s="4">
        <f>SUM(N26:N29)</f>
        <v>0</v>
      </c>
    </row>
    <row r="31" spans="1:14" s="23" customFormat="1" x14ac:dyDescent="0.25">
      <c r="A31" s="22" t="s">
        <v>18</v>
      </c>
      <c r="B31" s="21">
        <f>SUM(B26:B30)</f>
        <v>5547.2000000000007</v>
      </c>
      <c r="C31" s="21">
        <f>SUM(C26:C30)</f>
        <v>5547.2000000000007</v>
      </c>
      <c r="D31" s="21">
        <f>SUM(D26:D30)</f>
        <v>0</v>
      </c>
      <c r="F31" s="22"/>
      <c r="G31" s="26"/>
      <c r="H31" s="26"/>
      <c r="I31" s="26"/>
      <c r="K31" s="22"/>
      <c r="L31" s="26"/>
      <c r="M31" s="26"/>
      <c r="N31" s="26"/>
    </row>
    <row r="32" spans="1:14" x14ac:dyDescent="0.25">
      <c r="A32" s="1"/>
      <c r="B32" s="17"/>
      <c r="C32" s="17"/>
      <c r="D32" s="17"/>
    </row>
    <row r="33" spans="1:14" x14ac:dyDescent="0.25">
      <c r="A33" s="3" t="s">
        <v>152</v>
      </c>
      <c r="B33" s="16" t="s">
        <v>1</v>
      </c>
      <c r="C33" s="16" t="s">
        <v>2</v>
      </c>
      <c r="D33" s="16" t="s">
        <v>7</v>
      </c>
      <c r="F33" s="3" t="s">
        <v>152</v>
      </c>
      <c r="G33" s="3" t="s">
        <v>1</v>
      </c>
      <c r="H33" s="3" t="s">
        <v>2</v>
      </c>
      <c r="I33" s="3" t="s">
        <v>7</v>
      </c>
      <c r="K33" s="3" t="s">
        <v>152</v>
      </c>
      <c r="L33" s="3" t="s">
        <v>1</v>
      </c>
      <c r="M33" s="3" t="s">
        <v>2</v>
      </c>
      <c r="N33" s="3" t="s">
        <v>7</v>
      </c>
    </row>
    <row r="34" spans="1:14" x14ac:dyDescent="0.25">
      <c r="A34" s="1" t="s">
        <v>154</v>
      </c>
      <c r="B34" s="18">
        <f>C34+D34</f>
        <v>940.6</v>
      </c>
      <c r="C34" s="17"/>
      <c r="D34" s="17">
        <v>940.6</v>
      </c>
      <c r="F34" s="1"/>
      <c r="G34" s="2">
        <f t="shared" ref="G34" si="9">H34+I34</f>
        <v>0</v>
      </c>
      <c r="H34" s="2"/>
      <c r="I34" s="2"/>
      <c r="K34" s="1" t="s">
        <v>13</v>
      </c>
      <c r="L34" s="2">
        <f t="shared" ref="L34" si="10">M34+N34</f>
        <v>0</v>
      </c>
      <c r="M34" s="2"/>
      <c r="N34" s="2"/>
    </row>
    <row r="35" spans="1:14" s="23" customFormat="1" x14ac:dyDescent="0.25">
      <c r="A35" s="22" t="s">
        <v>153</v>
      </c>
      <c r="B35" s="21">
        <f>SUM(B34:B34)</f>
        <v>940.6</v>
      </c>
      <c r="C35" s="21">
        <f>SUM(C34:C34)</f>
        <v>0</v>
      </c>
      <c r="D35" s="21">
        <f>SUM(D34:D34)</f>
        <v>940.6</v>
      </c>
      <c r="F35" s="22"/>
      <c r="G35" s="26"/>
      <c r="H35" s="26"/>
      <c r="I35" s="26"/>
      <c r="K35" s="22"/>
      <c r="L35" s="26"/>
      <c r="M35" s="26"/>
      <c r="N35" s="26"/>
    </row>
    <row r="36" spans="1:14" x14ac:dyDescent="0.25">
      <c r="B36" s="30"/>
      <c r="C36" s="30"/>
      <c r="D36" s="30"/>
    </row>
    <row r="37" spans="1:14" x14ac:dyDescent="0.25">
      <c r="A37" s="1" t="s">
        <v>43</v>
      </c>
      <c r="B37" s="17">
        <f>B15+B19+B23+B31+B35</f>
        <v>51019.200000000004</v>
      </c>
      <c r="C37" s="17">
        <f>C15+C19+C23+C31+C35</f>
        <v>16155.400000000001</v>
      </c>
      <c r="D37" s="17">
        <f>D15+D19+D23+D31+D35</f>
        <v>34863.799999999996</v>
      </c>
      <c r="F37" t="s">
        <v>43</v>
      </c>
      <c r="G37" s="17">
        <f>G15+G19+G23+G30</f>
        <v>38379.5</v>
      </c>
      <c r="H37" s="17">
        <f t="shared" ref="H37:I37" si="11">H15+H19+H23+H30</f>
        <v>13055.5</v>
      </c>
      <c r="I37" s="17">
        <f t="shared" si="11"/>
        <v>25324</v>
      </c>
      <c r="K37" t="s">
        <v>43</v>
      </c>
      <c r="L37" s="17">
        <f>L15+L19+L30+L34</f>
        <v>18901.600000000002</v>
      </c>
      <c r="M37" s="17">
        <f t="shared" ref="M37:N37" si="12">M15+M19+M30+M34</f>
        <v>13055.5</v>
      </c>
      <c r="N37" s="17">
        <f t="shared" si="12"/>
        <v>5846.1</v>
      </c>
    </row>
    <row r="38" spans="1:14" x14ac:dyDescent="0.25">
      <c r="A38" s="1">
        <v>2015</v>
      </c>
      <c r="B38" s="17">
        <v>38379.5</v>
      </c>
      <c r="C38" s="17">
        <v>13055.5</v>
      </c>
      <c r="D38" s="17">
        <v>25324</v>
      </c>
    </row>
    <row r="39" spans="1:14" x14ac:dyDescent="0.25">
      <c r="A39" s="1">
        <v>2016</v>
      </c>
      <c r="B39" s="17">
        <v>18901.600000000002</v>
      </c>
      <c r="C39" s="17">
        <v>13055.5</v>
      </c>
      <c r="D39" s="17">
        <v>5846.1</v>
      </c>
    </row>
    <row r="40" spans="1:14" x14ac:dyDescent="0.25">
      <c r="A40" s="1" t="s">
        <v>45</v>
      </c>
      <c r="B40" s="17">
        <f>SUM(B37:B39)</f>
        <v>108300.30000000002</v>
      </c>
      <c r="C40" s="17">
        <f t="shared" ref="C40:D40" si="13">SUM(C37:C39)</f>
        <v>42266.400000000001</v>
      </c>
      <c r="D40" s="17">
        <f t="shared" si="13"/>
        <v>66033.899999999994</v>
      </c>
    </row>
    <row r="41" spans="1:14" x14ac:dyDescent="0.25">
      <c r="A41" s="80"/>
      <c r="B41" s="18" t="s">
        <v>1</v>
      </c>
      <c r="C41" s="18" t="s">
        <v>216</v>
      </c>
      <c r="D41" s="18" t="s">
        <v>217</v>
      </c>
    </row>
    <row r="42" spans="1:14" x14ac:dyDescent="0.25">
      <c r="A42" s="80" t="s">
        <v>211</v>
      </c>
      <c r="B42" s="18">
        <f>C42+D42</f>
        <v>91503.9</v>
      </c>
      <c r="C42" s="18">
        <f>C15+H15+M15</f>
        <v>27370.600000000002</v>
      </c>
      <c r="D42" s="18">
        <f>D15+I15+N15</f>
        <v>64133.299999999996</v>
      </c>
    </row>
    <row r="43" spans="1:14" x14ac:dyDescent="0.25">
      <c r="A43" s="80" t="s">
        <v>212</v>
      </c>
      <c r="B43" s="18">
        <f t="shared" ref="B43:B46" si="14">C43+D43</f>
        <v>50</v>
      </c>
      <c r="C43" s="18">
        <v>50</v>
      </c>
      <c r="D43" s="18"/>
    </row>
    <row r="44" spans="1:14" x14ac:dyDescent="0.25">
      <c r="A44" s="80" t="s">
        <v>213</v>
      </c>
      <c r="B44" s="18">
        <f t="shared" si="14"/>
        <v>960</v>
      </c>
      <c r="C44" s="18"/>
      <c r="D44" s="18">
        <v>960</v>
      </c>
    </row>
    <row r="45" spans="1:14" x14ac:dyDescent="0.25">
      <c r="A45" s="80" t="s">
        <v>214</v>
      </c>
      <c r="B45" s="18">
        <f t="shared" si="14"/>
        <v>14845.8</v>
      </c>
      <c r="C45" s="18">
        <f>C31+H30+M30</f>
        <v>14845.8</v>
      </c>
      <c r="D45" s="18"/>
    </row>
    <row r="46" spans="1:14" x14ac:dyDescent="0.25">
      <c r="A46" s="80" t="s">
        <v>215</v>
      </c>
      <c r="B46" s="18">
        <f t="shared" si="14"/>
        <v>940.6</v>
      </c>
      <c r="C46" s="18"/>
      <c r="D46" s="18">
        <v>940.6</v>
      </c>
    </row>
    <row r="47" spans="1:14" x14ac:dyDescent="0.25">
      <c r="A47" s="80" t="s">
        <v>218</v>
      </c>
      <c r="B47" s="18">
        <f>SUM(B42:B46)</f>
        <v>108300.3</v>
      </c>
      <c r="C47" s="18">
        <f t="shared" ref="C47:D47" si="15">SUM(C42:C46)</f>
        <v>42266.400000000001</v>
      </c>
      <c r="D47" s="18">
        <f t="shared" si="15"/>
        <v>66033.899999999994</v>
      </c>
    </row>
  </sheetData>
  <pageMargins left="0.23622047244094491" right="0.15748031496062992" top="0.31496062992125984" bottom="0.19685039370078741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16" workbookViewId="0">
      <selection activeCell="C10" sqref="C10:C11"/>
    </sheetView>
  </sheetViews>
  <sheetFormatPr defaultRowHeight="15" x14ac:dyDescent="0.25"/>
  <cols>
    <col min="1" max="1" width="18.140625" style="99" customWidth="1"/>
    <col min="2" max="2" width="41.42578125" style="99" customWidth="1"/>
    <col min="3" max="3" width="25" style="99" customWidth="1"/>
    <col min="4" max="4" width="9.140625" style="99"/>
    <col min="5" max="5" width="11.7109375" style="99" customWidth="1"/>
    <col min="6" max="7" width="9.140625" style="99"/>
    <col min="8" max="8" width="13.5703125" style="99" customWidth="1"/>
    <col min="9" max="9" width="13.140625" style="99" customWidth="1"/>
    <col min="10" max="11" width="14" style="99" customWidth="1"/>
    <col min="12" max="12" width="16.42578125" style="99" customWidth="1"/>
    <col min="13" max="16384" width="9.140625" style="99"/>
  </cols>
  <sheetData>
    <row r="1" spans="1:12" ht="31.5" customHeight="1" x14ac:dyDescent="0.25">
      <c r="G1" s="195" t="s">
        <v>264</v>
      </c>
      <c r="H1" s="195"/>
      <c r="I1" s="195"/>
      <c r="J1" s="195"/>
      <c r="K1" s="195"/>
      <c r="L1" s="195"/>
    </row>
    <row r="2" spans="1:12" ht="54" customHeight="1" x14ac:dyDescent="0.25">
      <c r="A2" s="196" t="s">
        <v>47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ht="23.25" customHeight="1" x14ac:dyDescent="0.25">
      <c r="A3" s="177" t="s">
        <v>19</v>
      </c>
      <c r="B3" s="177" t="s">
        <v>20</v>
      </c>
      <c r="C3" s="177" t="s">
        <v>21</v>
      </c>
      <c r="D3" s="177" t="s">
        <v>22</v>
      </c>
      <c r="E3" s="177"/>
      <c r="F3" s="177"/>
      <c r="G3" s="177"/>
      <c r="H3" s="182" t="s">
        <v>23</v>
      </c>
      <c r="I3" s="183"/>
      <c r="J3" s="183"/>
      <c r="K3" s="183"/>
      <c r="L3" s="184"/>
    </row>
    <row r="4" spans="1:12" ht="15" customHeight="1" x14ac:dyDescent="0.25">
      <c r="A4" s="177"/>
      <c r="B4" s="177"/>
      <c r="C4" s="177"/>
      <c r="D4" s="177"/>
      <c r="E4" s="177"/>
      <c r="F4" s="177"/>
      <c r="G4" s="177"/>
      <c r="H4" s="185" t="s">
        <v>24</v>
      </c>
      <c r="I4" s="186"/>
      <c r="J4" s="186"/>
      <c r="K4" s="186"/>
      <c r="L4" s="187"/>
    </row>
    <row r="5" spans="1:12" x14ac:dyDescent="0.25">
      <c r="A5" s="177"/>
      <c r="B5" s="177"/>
      <c r="C5" s="177"/>
      <c r="D5" s="177" t="s">
        <v>25</v>
      </c>
      <c r="E5" s="177" t="s">
        <v>46</v>
      </c>
      <c r="F5" s="177" t="s">
        <v>26</v>
      </c>
      <c r="G5" s="177" t="s">
        <v>27</v>
      </c>
      <c r="H5" s="177">
        <v>2014</v>
      </c>
      <c r="I5" s="177">
        <v>2015</v>
      </c>
      <c r="J5" s="177">
        <v>2016</v>
      </c>
      <c r="K5" s="177">
        <v>2017</v>
      </c>
      <c r="L5" s="177" t="s">
        <v>28</v>
      </c>
    </row>
    <row r="6" spans="1:12" x14ac:dyDescent="0.25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</row>
    <row r="7" spans="1:12" ht="30" customHeight="1" x14ac:dyDescent="0.25">
      <c r="A7" s="177" t="s">
        <v>29</v>
      </c>
      <c r="B7" s="177" t="s">
        <v>229</v>
      </c>
      <c r="C7" s="177" t="s">
        <v>30</v>
      </c>
      <c r="D7" s="192">
        <v>931</v>
      </c>
      <c r="E7" s="192" t="s">
        <v>31</v>
      </c>
      <c r="F7" s="192" t="s">
        <v>31</v>
      </c>
      <c r="G7" s="192" t="s">
        <v>31</v>
      </c>
      <c r="H7" s="188">
        <f>H12+H16+H19+H22+H25</f>
        <v>53627.479999999996</v>
      </c>
      <c r="I7" s="188">
        <f>I12+I16+I19+I22+I25</f>
        <v>63601.479999999996</v>
      </c>
      <c r="J7" s="188">
        <f>J12+J16+J19+J22+J25</f>
        <v>43112.200000000004</v>
      </c>
      <c r="K7" s="188">
        <f>K12+K16+K19+K22+K25</f>
        <v>43112.200000000004</v>
      </c>
      <c r="L7" s="188">
        <f>L12+L16+L19+L22+L25</f>
        <v>203453.36000000002</v>
      </c>
    </row>
    <row r="8" spans="1:12" ht="18" customHeight="1" x14ac:dyDescent="0.25">
      <c r="A8" s="177"/>
      <c r="B8" s="177"/>
      <c r="C8" s="177"/>
      <c r="D8" s="192"/>
      <c r="E8" s="192"/>
      <c r="F8" s="192"/>
      <c r="G8" s="192"/>
      <c r="H8" s="188"/>
      <c r="I8" s="188"/>
      <c r="J8" s="188"/>
      <c r="K8" s="188"/>
      <c r="L8" s="188"/>
    </row>
    <row r="9" spans="1:12" x14ac:dyDescent="0.25">
      <c r="A9" s="177"/>
      <c r="B9" s="177"/>
      <c r="C9" s="109" t="s">
        <v>280</v>
      </c>
      <c r="D9" s="100">
        <v>931</v>
      </c>
      <c r="E9" s="100" t="s">
        <v>31</v>
      </c>
      <c r="F9" s="100" t="s">
        <v>31</v>
      </c>
      <c r="G9" s="100" t="s">
        <v>31</v>
      </c>
      <c r="H9" s="118">
        <v>176.38</v>
      </c>
      <c r="I9" s="100">
        <v>0</v>
      </c>
      <c r="J9" s="100">
        <v>0</v>
      </c>
      <c r="K9" s="100">
        <v>0</v>
      </c>
      <c r="L9" s="91">
        <f>H9+I9+J9+K9</f>
        <v>176.38</v>
      </c>
    </row>
    <row r="10" spans="1:12" ht="32.25" customHeight="1" x14ac:dyDescent="0.25">
      <c r="A10" s="177"/>
      <c r="B10" s="177"/>
      <c r="C10" s="177" t="s">
        <v>33</v>
      </c>
      <c r="D10" s="192">
        <v>931</v>
      </c>
      <c r="E10" s="192" t="s">
        <v>31</v>
      </c>
      <c r="F10" s="192" t="s">
        <v>31</v>
      </c>
      <c r="G10" s="192" t="s">
        <v>31</v>
      </c>
      <c r="H10" s="189">
        <f>H7-176.38</f>
        <v>53451.1</v>
      </c>
      <c r="I10" s="190">
        <f>I12+I16+I19+I22+I25</f>
        <v>63601.479999999996</v>
      </c>
      <c r="J10" s="190">
        <f t="shared" ref="J10:K10" si="0">J12+J16+J19+J22+J25</f>
        <v>43112.200000000004</v>
      </c>
      <c r="K10" s="190">
        <f t="shared" si="0"/>
        <v>43112.200000000004</v>
      </c>
      <c r="L10" s="180">
        <f>H10+I10+J10+K10</f>
        <v>203276.98</v>
      </c>
    </row>
    <row r="11" spans="1:12" ht="11.25" customHeight="1" x14ac:dyDescent="0.25">
      <c r="A11" s="177"/>
      <c r="B11" s="177"/>
      <c r="C11" s="177"/>
      <c r="D11" s="192"/>
      <c r="E11" s="192"/>
      <c r="F11" s="192"/>
      <c r="G11" s="192"/>
      <c r="H11" s="189"/>
      <c r="I11" s="191"/>
      <c r="J11" s="191"/>
      <c r="K11" s="191"/>
      <c r="L11" s="181"/>
    </row>
    <row r="12" spans="1:12" ht="31.5" customHeight="1" x14ac:dyDescent="0.25">
      <c r="A12" s="177" t="s">
        <v>34</v>
      </c>
      <c r="B12" s="177" t="s">
        <v>222</v>
      </c>
      <c r="C12" s="177" t="s">
        <v>35</v>
      </c>
      <c r="D12" s="192">
        <v>931</v>
      </c>
      <c r="E12" s="192" t="s">
        <v>31</v>
      </c>
      <c r="F12" s="192" t="s">
        <v>31</v>
      </c>
      <c r="G12" s="192" t="s">
        <v>31</v>
      </c>
      <c r="H12" s="188">
        <f>H15+H14</f>
        <v>45953.5</v>
      </c>
      <c r="I12" s="188">
        <f t="shared" ref="I12:K12" si="1">I15+I14</f>
        <v>57650.1</v>
      </c>
      <c r="J12" s="188">
        <f t="shared" si="1"/>
        <v>38462.9</v>
      </c>
      <c r="K12" s="188">
        <f t="shared" si="1"/>
        <v>38462.9</v>
      </c>
      <c r="L12" s="178">
        <f>I12+J12+K12+H12</f>
        <v>180529.4</v>
      </c>
    </row>
    <row r="13" spans="1:12" x14ac:dyDescent="0.25">
      <c r="A13" s="177"/>
      <c r="B13" s="177"/>
      <c r="C13" s="177"/>
      <c r="D13" s="192"/>
      <c r="E13" s="192"/>
      <c r="F13" s="192"/>
      <c r="G13" s="192"/>
      <c r="H13" s="188"/>
      <c r="I13" s="188"/>
      <c r="J13" s="188"/>
      <c r="K13" s="188"/>
      <c r="L13" s="179"/>
    </row>
    <row r="14" spans="1:12" x14ac:dyDescent="0.25">
      <c r="A14" s="177"/>
      <c r="B14" s="177"/>
      <c r="C14" s="91" t="s">
        <v>32</v>
      </c>
      <c r="D14" s="100">
        <v>931</v>
      </c>
      <c r="E14" s="100" t="s">
        <v>31</v>
      </c>
      <c r="F14" s="100" t="s">
        <v>31</v>
      </c>
      <c r="G14" s="100" t="s">
        <v>31</v>
      </c>
      <c r="H14" s="118">
        <v>0</v>
      </c>
      <c r="I14" s="110">
        <v>0</v>
      </c>
      <c r="J14" s="110">
        <v>0</v>
      </c>
      <c r="K14" s="110">
        <v>0</v>
      </c>
      <c r="L14" s="117">
        <v>0</v>
      </c>
    </row>
    <row r="15" spans="1:12" ht="45" x14ac:dyDescent="0.25">
      <c r="A15" s="177"/>
      <c r="B15" s="177"/>
      <c r="C15" s="91" t="s">
        <v>33</v>
      </c>
      <c r="D15" s="100">
        <v>931</v>
      </c>
      <c r="E15" s="100" t="s">
        <v>31</v>
      </c>
      <c r="F15" s="100" t="s">
        <v>31</v>
      </c>
      <c r="G15" s="100" t="s">
        <v>31</v>
      </c>
      <c r="H15" s="101">
        <f>'приложение 6'!D14</f>
        <v>45953.5</v>
      </c>
      <c r="I15" s="101">
        <f>'приложение 6'!E14</f>
        <v>57650.1</v>
      </c>
      <c r="J15" s="101">
        <f>'приложение 6'!F14</f>
        <v>38462.9</v>
      </c>
      <c r="K15" s="101">
        <f>'приложение 6'!G14</f>
        <v>38462.9</v>
      </c>
      <c r="L15" s="101">
        <f>H15+I15+J15+K15</f>
        <v>180529.4</v>
      </c>
    </row>
    <row r="16" spans="1:12" ht="27.75" customHeight="1" x14ac:dyDescent="0.25">
      <c r="A16" s="193" t="s">
        <v>36</v>
      </c>
      <c r="B16" s="193" t="s">
        <v>223</v>
      </c>
      <c r="C16" s="91" t="s">
        <v>37</v>
      </c>
      <c r="D16" s="100">
        <v>931</v>
      </c>
      <c r="E16" s="100" t="s">
        <v>31</v>
      </c>
      <c r="F16" s="100" t="s">
        <v>31</v>
      </c>
      <c r="G16" s="100" t="s">
        <v>31</v>
      </c>
      <c r="H16" s="102">
        <f>H17+H18</f>
        <v>50</v>
      </c>
      <c r="I16" s="102">
        <f t="shared" ref="I16:K16" si="2">I17+I18</f>
        <v>150</v>
      </c>
      <c r="J16" s="102">
        <f t="shared" si="2"/>
        <v>0</v>
      </c>
      <c r="K16" s="102">
        <f t="shared" si="2"/>
        <v>0</v>
      </c>
      <c r="L16" s="103">
        <f t="shared" ref="L16:L17" si="3">H16+I16+J16+K16</f>
        <v>200</v>
      </c>
    </row>
    <row r="17" spans="1:12" ht="22.5" customHeight="1" x14ac:dyDescent="0.25">
      <c r="A17" s="194"/>
      <c r="B17" s="194"/>
      <c r="C17" s="91" t="s">
        <v>32</v>
      </c>
      <c r="D17" s="100">
        <v>931</v>
      </c>
      <c r="E17" s="100" t="s">
        <v>31</v>
      </c>
      <c r="F17" s="100" t="s">
        <v>31</v>
      </c>
      <c r="G17" s="100" t="s">
        <v>31</v>
      </c>
      <c r="H17" s="104">
        <v>0</v>
      </c>
      <c r="I17" s="104">
        <v>0</v>
      </c>
      <c r="J17" s="104">
        <v>0</v>
      </c>
      <c r="K17" s="104">
        <v>0</v>
      </c>
      <c r="L17" s="105">
        <f t="shared" si="3"/>
        <v>0</v>
      </c>
    </row>
    <row r="18" spans="1:12" ht="45.75" customHeight="1" x14ac:dyDescent="0.25">
      <c r="A18" s="181"/>
      <c r="B18" s="181"/>
      <c r="C18" s="91" t="s">
        <v>33</v>
      </c>
      <c r="D18" s="100">
        <v>931</v>
      </c>
      <c r="E18" s="100" t="s">
        <v>31</v>
      </c>
      <c r="F18" s="100" t="s">
        <v>31</v>
      </c>
      <c r="G18" s="100" t="s">
        <v>31</v>
      </c>
      <c r="H18" s="104">
        <v>50</v>
      </c>
      <c r="I18" s="104">
        <v>150</v>
      </c>
      <c r="J18" s="104">
        <v>0</v>
      </c>
      <c r="K18" s="104">
        <v>0</v>
      </c>
      <c r="L18" s="105">
        <f>H18+I18+J18+K18</f>
        <v>200</v>
      </c>
    </row>
    <row r="19" spans="1:12" ht="29.25" customHeight="1" x14ac:dyDescent="0.25">
      <c r="A19" s="193" t="s">
        <v>38</v>
      </c>
      <c r="B19" s="193" t="s">
        <v>224</v>
      </c>
      <c r="C19" s="91" t="s">
        <v>39</v>
      </c>
      <c r="D19" s="100">
        <v>931</v>
      </c>
      <c r="E19" s="100" t="s">
        <v>31</v>
      </c>
      <c r="F19" s="100" t="s">
        <v>31</v>
      </c>
      <c r="G19" s="100" t="s">
        <v>31</v>
      </c>
      <c r="H19" s="127">
        <f>H20+H21</f>
        <v>1136.3800000000001</v>
      </c>
      <c r="I19" s="127">
        <f t="shared" ref="I19:K19" si="4">I20+I21</f>
        <v>0</v>
      </c>
      <c r="J19" s="127">
        <f t="shared" si="4"/>
        <v>0</v>
      </c>
      <c r="K19" s="127">
        <f t="shared" si="4"/>
        <v>0</v>
      </c>
      <c r="L19" s="103">
        <f>H19+I19+J19+K19</f>
        <v>1136.3800000000001</v>
      </c>
    </row>
    <row r="20" spans="1:12" x14ac:dyDescent="0.25">
      <c r="A20" s="194"/>
      <c r="B20" s="194"/>
      <c r="C20" s="91" t="s">
        <v>219</v>
      </c>
      <c r="D20" s="100">
        <v>975</v>
      </c>
      <c r="E20" s="100" t="s">
        <v>31</v>
      </c>
      <c r="F20" s="100" t="s">
        <v>31</v>
      </c>
      <c r="G20" s="100" t="s">
        <v>31</v>
      </c>
      <c r="H20" s="118">
        <v>176.38</v>
      </c>
      <c r="I20" s="100">
        <v>0</v>
      </c>
      <c r="J20" s="100">
        <v>0</v>
      </c>
      <c r="K20" s="100">
        <v>0</v>
      </c>
      <c r="L20" s="105">
        <f>H20+I20+J20+K20</f>
        <v>176.38</v>
      </c>
    </row>
    <row r="21" spans="1:12" ht="45" x14ac:dyDescent="0.25">
      <c r="A21" s="181"/>
      <c r="B21" s="181"/>
      <c r="C21" s="91" t="s">
        <v>33</v>
      </c>
      <c r="D21" s="100">
        <v>931</v>
      </c>
      <c r="E21" s="100" t="s">
        <v>31</v>
      </c>
      <c r="F21" s="100" t="s">
        <v>31</v>
      </c>
      <c r="G21" s="100" t="s">
        <v>31</v>
      </c>
      <c r="H21" s="104">
        <v>960</v>
      </c>
      <c r="I21" s="104">
        <v>0</v>
      </c>
      <c r="J21" s="104">
        <v>0</v>
      </c>
      <c r="K21" s="104">
        <v>0</v>
      </c>
      <c r="L21" s="105">
        <f>H21+I21+J21+K21</f>
        <v>960</v>
      </c>
    </row>
    <row r="22" spans="1:12" ht="33.75" customHeight="1" x14ac:dyDescent="0.25">
      <c r="A22" s="177" t="s">
        <v>41</v>
      </c>
      <c r="B22" s="177" t="s">
        <v>225</v>
      </c>
      <c r="C22" s="91" t="s">
        <v>39</v>
      </c>
      <c r="D22" s="100">
        <v>931</v>
      </c>
      <c r="E22" s="100" t="s">
        <v>31</v>
      </c>
      <c r="F22" s="100" t="s">
        <v>31</v>
      </c>
      <c r="G22" s="100" t="s">
        <v>31</v>
      </c>
      <c r="H22" s="115">
        <f>H24+H23</f>
        <v>5547</v>
      </c>
      <c r="I22" s="160">
        <f t="shared" ref="I22:K22" si="5">I24+I23</f>
        <v>5801.38</v>
      </c>
      <c r="J22" s="160">
        <f t="shared" si="5"/>
        <v>4649.3</v>
      </c>
      <c r="K22" s="160">
        <f t="shared" si="5"/>
        <v>4649.3</v>
      </c>
      <c r="L22" s="128">
        <f t="shared" ref="L22:L23" si="6">I22+J22+K22+H22</f>
        <v>20646.98</v>
      </c>
    </row>
    <row r="23" spans="1:12" x14ac:dyDescent="0.25">
      <c r="A23" s="177"/>
      <c r="B23" s="177"/>
      <c r="C23" s="91" t="s">
        <v>40</v>
      </c>
      <c r="D23" s="100">
        <v>931</v>
      </c>
      <c r="E23" s="100" t="s">
        <v>31</v>
      </c>
      <c r="F23" s="100" t="s">
        <v>31</v>
      </c>
      <c r="G23" s="100" t="s">
        <v>31</v>
      </c>
      <c r="H23" s="106">
        <v>0</v>
      </c>
      <c r="I23" s="106">
        <v>0</v>
      </c>
      <c r="J23" s="106">
        <v>0</v>
      </c>
      <c r="K23" s="106">
        <v>0</v>
      </c>
      <c r="L23" s="126">
        <f t="shared" si="6"/>
        <v>0</v>
      </c>
    </row>
    <row r="24" spans="1:12" ht="45" x14ac:dyDescent="0.25">
      <c r="A24" s="177"/>
      <c r="B24" s="177"/>
      <c r="C24" s="91" t="s">
        <v>33</v>
      </c>
      <c r="D24" s="100">
        <v>931</v>
      </c>
      <c r="E24" s="100" t="s">
        <v>31</v>
      </c>
      <c r="F24" s="100" t="s">
        <v>31</v>
      </c>
      <c r="G24" s="100" t="s">
        <v>31</v>
      </c>
      <c r="H24" s="116">
        <v>5547</v>
      </c>
      <c r="I24" s="107">
        <v>5801.38</v>
      </c>
      <c r="J24" s="107">
        <v>4649.3</v>
      </c>
      <c r="K24" s="107">
        <v>4649.3</v>
      </c>
      <c r="L24" s="126">
        <f>I24+J24+K24+H24</f>
        <v>20646.98</v>
      </c>
    </row>
    <row r="25" spans="1:12" ht="33.75" customHeight="1" x14ac:dyDescent="0.25">
      <c r="A25" s="177" t="s">
        <v>157</v>
      </c>
      <c r="B25" s="177" t="s">
        <v>226</v>
      </c>
      <c r="C25" s="91" t="s">
        <v>39</v>
      </c>
      <c r="D25" s="100">
        <v>931</v>
      </c>
      <c r="E25" s="100" t="s">
        <v>31</v>
      </c>
      <c r="F25" s="100" t="s">
        <v>31</v>
      </c>
      <c r="G25" s="100" t="s">
        <v>31</v>
      </c>
      <c r="H25" s="115">
        <f>H26+H27</f>
        <v>940.6</v>
      </c>
      <c r="I25" s="163">
        <f t="shared" ref="I25:K25" si="7">I26+I27</f>
        <v>0</v>
      </c>
      <c r="J25" s="163">
        <f t="shared" si="7"/>
        <v>0</v>
      </c>
      <c r="K25" s="163">
        <f t="shared" si="7"/>
        <v>0</v>
      </c>
      <c r="L25" s="128">
        <f>I25+J25+K25+H25</f>
        <v>940.6</v>
      </c>
    </row>
    <row r="26" spans="1:12" x14ac:dyDescent="0.25">
      <c r="A26" s="177"/>
      <c r="B26" s="177"/>
      <c r="C26" s="91" t="s">
        <v>40</v>
      </c>
      <c r="D26" s="100">
        <v>931</v>
      </c>
      <c r="E26" s="100" t="s">
        <v>31</v>
      </c>
      <c r="F26" s="100" t="s">
        <v>31</v>
      </c>
      <c r="G26" s="100" t="s">
        <v>31</v>
      </c>
      <c r="H26" s="106">
        <v>0</v>
      </c>
      <c r="I26" s="106">
        <v>0</v>
      </c>
      <c r="J26" s="106">
        <v>0</v>
      </c>
      <c r="K26" s="106">
        <v>0</v>
      </c>
      <c r="L26" s="126">
        <f t="shared" ref="L26:L27" si="8">I26+J26+K26+H26</f>
        <v>0</v>
      </c>
    </row>
    <row r="27" spans="1:12" ht="45" x14ac:dyDescent="0.25">
      <c r="A27" s="177"/>
      <c r="B27" s="177"/>
      <c r="C27" s="91" t="s">
        <v>33</v>
      </c>
      <c r="D27" s="100">
        <v>931</v>
      </c>
      <c r="E27" s="100" t="s">
        <v>31</v>
      </c>
      <c r="F27" s="100" t="s">
        <v>31</v>
      </c>
      <c r="G27" s="100" t="s">
        <v>31</v>
      </c>
      <c r="H27" s="116">
        <v>940.6</v>
      </c>
      <c r="I27" s="106">
        <v>0</v>
      </c>
      <c r="J27" s="106">
        <v>0</v>
      </c>
      <c r="K27" s="106">
        <v>0</v>
      </c>
      <c r="L27" s="126">
        <f t="shared" si="8"/>
        <v>940.6</v>
      </c>
    </row>
  </sheetData>
  <mergeCells count="59">
    <mergeCell ref="G1:L1"/>
    <mergeCell ref="A2:L2"/>
    <mergeCell ref="B7:B11"/>
    <mergeCell ref="G7:G8"/>
    <mergeCell ref="F7:F8"/>
    <mergeCell ref="E5:E6"/>
    <mergeCell ref="E7:E8"/>
    <mergeCell ref="D7:D8"/>
    <mergeCell ref="C7:C8"/>
    <mergeCell ref="A7:A11"/>
    <mergeCell ref="I7:I8"/>
    <mergeCell ref="J7:J8"/>
    <mergeCell ref="L7:L8"/>
    <mergeCell ref="E10:E11"/>
    <mergeCell ref="F10:F11"/>
    <mergeCell ref="C10:C11"/>
    <mergeCell ref="A25:A27"/>
    <mergeCell ref="B25:B27"/>
    <mergeCell ref="F12:F13"/>
    <mergeCell ref="D12:D13"/>
    <mergeCell ref="E12:E13"/>
    <mergeCell ref="B22:B24"/>
    <mergeCell ref="A22:A24"/>
    <mergeCell ref="A12:A15"/>
    <mergeCell ref="B12:B15"/>
    <mergeCell ref="C12:C13"/>
    <mergeCell ref="B16:B18"/>
    <mergeCell ref="A16:A18"/>
    <mergeCell ref="B19:B21"/>
    <mergeCell ref="A19:A21"/>
    <mergeCell ref="J12:J13"/>
    <mergeCell ref="J10:J11"/>
    <mergeCell ref="G10:G11"/>
    <mergeCell ref="I10:I11"/>
    <mergeCell ref="G12:G13"/>
    <mergeCell ref="D10:D11"/>
    <mergeCell ref="A3:A6"/>
    <mergeCell ref="B3:B6"/>
    <mergeCell ref="C3:C6"/>
    <mergeCell ref="D3:G4"/>
    <mergeCell ref="D5:D6"/>
    <mergeCell ref="F5:F6"/>
    <mergeCell ref="G5:G6"/>
    <mergeCell ref="L5:L6"/>
    <mergeCell ref="L12:L13"/>
    <mergeCell ref="L10:L11"/>
    <mergeCell ref="H5:H6"/>
    <mergeCell ref="H3:L3"/>
    <mergeCell ref="H4:L4"/>
    <mergeCell ref="H7:H8"/>
    <mergeCell ref="H10:H11"/>
    <mergeCell ref="H12:H13"/>
    <mergeCell ref="I5:I6"/>
    <mergeCell ref="J5:J6"/>
    <mergeCell ref="K7:K8"/>
    <mergeCell ref="K12:K13"/>
    <mergeCell ref="K10:K11"/>
    <mergeCell ref="K5:K6"/>
    <mergeCell ref="I12:I13"/>
  </mergeCells>
  <pageMargins left="0.59055118110236227" right="0" top="0.68" bottom="0.15748031496062992" header="0.6692913385826772" footer="0.15748031496062992"/>
  <pageSetup paperSize="9" scale="6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A5" sqref="A5:H5"/>
    </sheetView>
  </sheetViews>
  <sheetFormatPr defaultRowHeight="15" x14ac:dyDescent="0.25"/>
  <cols>
    <col min="1" max="1" width="27.85546875" customWidth="1"/>
    <col min="2" max="2" width="36.140625" customWidth="1"/>
    <col min="3" max="3" width="30.85546875" customWidth="1"/>
    <col min="4" max="4" width="14.140625" customWidth="1"/>
    <col min="5" max="5" width="12.7109375" customWidth="1"/>
    <col min="6" max="7" width="15.42578125" customWidth="1"/>
    <col min="8" max="8" width="14.5703125" customWidth="1"/>
    <col min="9" max="9" width="13.5703125" customWidth="1"/>
  </cols>
  <sheetData>
    <row r="1" spans="1:9" ht="35.25" customHeight="1" x14ac:dyDescent="0.25">
      <c r="A1" s="6"/>
      <c r="B1" s="6"/>
      <c r="C1" s="6"/>
      <c r="D1" s="195" t="s">
        <v>283</v>
      </c>
      <c r="E1" s="195"/>
      <c r="F1" s="195"/>
      <c r="G1" s="195"/>
      <c r="H1" s="195"/>
    </row>
    <row r="2" spans="1:9" ht="6.75" customHeight="1" x14ac:dyDescent="0.25">
      <c r="A2" s="6"/>
      <c r="B2" s="6"/>
      <c r="C2" s="6"/>
      <c r="D2" s="31"/>
      <c r="E2" s="31"/>
      <c r="F2" s="31"/>
      <c r="G2" s="31"/>
      <c r="H2" s="31"/>
    </row>
    <row r="3" spans="1:9" ht="39" customHeight="1" x14ac:dyDescent="0.25">
      <c r="A3" s="6"/>
      <c r="B3" s="6"/>
      <c r="C3" s="6"/>
      <c r="D3" s="195" t="s">
        <v>236</v>
      </c>
      <c r="E3" s="195"/>
      <c r="F3" s="195"/>
      <c r="G3" s="195"/>
      <c r="H3" s="195"/>
    </row>
    <row r="4" spans="1:9" x14ac:dyDescent="0.25">
      <c r="A4" s="6"/>
      <c r="B4" s="6"/>
      <c r="C4" s="6"/>
      <c r="D4" s="32"/>
      <c r="E4" s="6"/>
      <c r="F4" s="6"/>
      <c r="G4" s="6"/>
      <c r="H4" s="6"/>
    </row>
    <row r="5" spans="1:9" ht="42.75" customHeight="1" x14ac:dyDescent="0.3">
      <c r="A5" s="197" t="s">
        <v>57</v>
      </c>
      <c r="B5" s="197"/>
      <c r="C5" s="197"/>
      <c r="D5" s="197"/>
      <c r="E5" s="197"/>
      <c r="F5" s="197"/>
      <c r="G5" s="197"/>
      <c r="H5" s="197"/>
    </row>
    <row r="6" spans="1:9" ht="10.5" customHeight="1" x14ac:dyDescent="0.3">
      <c r="A6" s="33"/>
      <c r="B6" s="6"/>
      <c r="C6" s="6"/>
      <c r="D6" s="6"/>
      <c r="E6" s="6"/>
      <c r="F6" s="6"/>
      <c r="G6" s="6"/>
      <c r="H6" s="6"/>
    </row>
    <row r="7" spans="1:9" ht="39.75" customHeight="1" x14ac:dyDescent="0.25">
      <c r="A7" s="198" t="s">
        <v>48</v>
      </c>
      <c r="B7" s="198" t="s">
        <v>49</v>
      </c>
      <c r="C7" s="198" t="s">
        <v>50</v>
      </c>
      <c r="D7" s="198" t="s">
        <v>51</v>
      </c>
      <c r="E7" s="198"/>
      <c r="F7" s="198"/>
      <c r="G7" s="198"/>
      <c r="H7" s="198"/>
    </row>
    <row r="8" spans="1:9" x14ac:dyDescent="0.25">
      <c r="A8" s="198"/>
      <c r="B8" s="198"/>
      <c r="C8" s="198"/>
      <c r="D8" s="198" t="s">
        <v>24</v>
      </c>
      <c r="E8" s="198"/>
      <c r="F8" s="198"/>
      <c r="G8" s="198"/>
      <c r="H8" s="198"/>
    </row>
    <row r="9" spans="1:9" x14ac:dyDescent="0.25">
      <c r="A9" s="198"/>
      <c r="B9" s="198"/>
      <c r="C9" s="198"/>
      <c r="D9" s="34">
        <v>2014</v>
      </c>
      <c r="E9" s="34">
        <v>2015</v>
      </c>
      <c r="F9" s="34">
        <v>2016</v>
      </c>
      <c r="G9" s="83">
        <v>2017</v>
      </c>
      <c r="H9" s="34" t="s">
        <v>28</v>
      </c>
    </row>
    <row r="10" spans="1:9" ht="26.25" customHeight="1" x14ac:dyDescent="0.25">
      <c r="A10" s="198" t="s">
        <v>29</v>
      </c>
      <c r="B10" s="198" t="s">
        <v>221</v>
      </c>
      <c r="C10" s="34" t="s">
        <v>52</v>
      </c>
      <c r="D10" s="35">
        <f>D12+D13</f>
        <v>53627.479999999996</v>
      </c>
      <c r="E10" s="35">
        <f>E12+E13</f>
        <v>63601.479999999996</v>
      </c>
      <c r="F10" s="35">
        <f t="shared" ref="F10" si="0">F12+F13</f>
        <v>43112.2</v>
      </c>
      <c r="G10" s="35">
        <f>G12+G13</f>
        <v>43112.2</v>
      </c>
      <c r="H10" s="35">
        <f>G10+F10+E10+D10</f>
        <v>203453.36</v>
      </c>
      <c r="I10" s="5">
        <f>H14+H18+H22+H26+H30</f>
        <v>203453.36000000002</v>
      </c>
    </row>
    <row r="11" spans="1:9" x14ac:dyDescent="0.25">
      <c r="A11" s="198"/>
      <c r="B11" s="198"/>
      <c r="C11" s="199" t="s">
        <v>53</v>
      </c>
      <c r="D11" s="200"/>
      <c r="E11" s="200"/>
      <c r="F11" s="200"/>
      <c r="G11" s="200"/>
      <c r="H11" s="201"/>
    </row>
    <row r="12" spans="1:9" x14ac:dyDescent="0.25">
      <c r="A12" s="198"/>
      <c r="B12" s="198"/>
      <c r="C12" s="34" t="s">
        <v>54</v>
      </c>
      <c r="D12" s="36">
        <f>D16+D20+D24+D28+D32</f>
        <v>37285.699999999997</v>
      </c>
      <c r="E12" s="36">
        <f>E16+E20+E24+E28+E32</f>
        <v>41356.699999999997</v>
      </c>
      <c r="F12" s="36">
        <f t="shared" ref="F12" si="1">F16+F20+F24+F28+F32</f>
        <v>30056.7</v>
      </c>
      <c r="G12" s="36">
        <f t="shared" ref="G12" si="2">G16+G20+G24+G28+G32</f>
        <v>30056.7</v>
      </c>
      <c r="H12" s="35">
        <f t="shared" ref="H12:H13" si="3">G12+F12+E12+D12</f>
        <v>138755.79999999999</v>
      </c>
    </row>
    <row r="13" spans="1:9" x14ac:dyDescent="0.25">
      <c r="A13" s="198"/>
      <c r="B13" s="198"/>
      <c r="C13" s="34" t="s">
        <v>55</v>
      </c>
      <c r="D13" s="36">
        <f>D17+D21+D25+D29+D33</f>
        <v>16341.78</v>
      </c>
      <c r="E13" s="36">
        <f>E17+E21+E25+E29+E33</f>
        <v>22244.780000000002</v>
      </c>
      <c r="F13" s="36">
        <f t="shared" ref="F13" si="4">F17+F21+F25+F29+F33</f>
        <v>13055.5</v>
      </c>
      <c r="G13" s="36">
        <f t="shared" ref="G13" si="5">G17+G21+G25+G29+G33</f>
        <v>13055.5</v>
      </c>
      <c r="H13" s="35">
        <f t="shared" si="3"/>
        <v>64697.56</v>
      </c>
    </row>
    <row r="14" spans="1:9" ht="28.5" customHeight="1" x14ac:dyDescent="0.25">
      <c r="A14" s="198" t="s">
        <v>34</v>
      </c>
      <c r="B14" s="198" t="s">
        <v>222</v>
      </c>
      <c r="C14" s="34" t="s">
        <v>52</v>
      </c>
      <c r="D14" s="35">
        <f>D16+D17</f>
        <v>45953.5</v>
      </c>
      <c r="E14" s="35">
        <f t="shared" ref="E14:G14" si="6">E16+E17</f>
        <v>57650.1</v>
      </c>
      <c r="F14" s="35">
        <f t="shared" si="6"/>
        <v>38462.9</v>
      </c>
      <c r="G14" s="35">
        <f t="shared" si="6"/>
        <v>38462.9</v>
      </c>
      <c r="H14" s="35">
        <f>G14+D14+E14+F14</f>
        <v>180529.4</v>
      </c>
    </row>
    <row r="15" spans="1:9" x14ac:dyDescent="0.25">
      <c r="A15" s="198"/>
      <c r="B15" s="198"/>
      <c r="C15" s="199" t="s">
        <v>53</v>
      </c>
      <c r="D15" s="200"/>
      <c r="E15" s="200"/>
      <c r="F15" s="200"/>
      <c r="G15" s="200"/>
      <c r="H15" s="201"/>
    </row>
    <row r="16" spans="1:9" x14ac:dyDescent="0.25">
      <c r="A16" s="198"/>
      <c r="B16" s="198"/>
      <c r="C16" s="34" t="s">
        <v>54</v>
      </c>
      <c r="D16" s="36">
        <f>6000+1840+601+468+26299.9</f>
        <v>35208.9</v>
      </c>
      <c r="E16" s="36">
        <f>30056.7+7000+3500+800</f>
        <v>41356.699999999997</v>
      </c>
      <c r="F16" s="36">
        <f>704.2+368+28984.5</f>
        <v>30056.7</v>
      </c>
      <c r="G16" s="36">
        <f>704.2+368+28984.5</f>
        <v>30056.7</v>
      </c>
      <c r="H16" s="36">
        <f t="shared" ref="H16:H17" si="7">G16+D16+E16+F16</f>
        <v>136679</v>
      </c>
    </row>
    <row r="17" spans="1:8" x14ac:dyDescent="0.25">
      <c r="A17" s="198"/>
      <c r="B17" s="198"/>
      <c r="C17" s="34" t="s">
        <v>55</v>
      </c>
      <c r="D17" s="36">
        <f>60+186.4+6020+1600+100+70.1+1.9+1500+56.2+950+200</f>
        <v>10744.6</v>
      </c>
      <c r="E17" s="36">
        <f>14417.4+70+36+700+1000+120-50</f>
        <v>16293.4</v>
      </c>
      <c r="F17" s="36">
        <f>6000+100+100+1500+56.2+450+200</f>
        <v>8406.2000000000007</v>
      </c>
      <c r="G17" s="36">
        <f>6000+100+100+1500+56.2+450+200</f>
        <v>8406.2000000000007</v>
      </c>
      <c r="H17" s="36">
        <f t="shared" si="7"/>
        <v>43850.400000000009</v>
      </c>
    </row>
    <row r="18" spans="1:8" ht="22.5" customHeight="1" x14ac:dyDescent="0.25">
      <c r="A18" s="198" t="s">
        <v>36</v>
      </c>
      <c r="B18" s="198" t="s">
        <v>223</v>
      </c>
      <c r="C18" s="34" t="s">
        <v>52</v>
      </c>
      <c r="D18" s="37">
        <f>D20+D21</f>
        <v>50</v>
      </c>
      <c r="E18" s="37">
        <f t="shared" ref="E18:H18" si="8">E20+E21</f>
        <v>150</v>
      </c>
      <c r="F18" s="37">
        <f t="shared" si="8"/>
        <v>0</v>
      </c>
      <c r="G18" s="37">
        <f t="shared" si="8"/>
        <v>0</v>
      </c>
      <c r="H18" s="37">
        <f t="shared" si="8"/>
        <v>200</v>
      </c>
    </row>
    <row r="19" spans="1:8" x14ac:dyDescent="0.25">
      <c r="A19" s="198"/>
      <c r="B19" s="198"/>
      <c r="C19" s="199" t="s">
        <v>53</v>
      </c>
      <c r="D19" s="200"/>
      <c r="E19" s="200"/>
      <c r="F19" s="200"/>
      <c r="G19" s="200"/>
      <c r="H19" s="201"/>
    </row>
    <row r="20" spans="1:8" x14ac:dyDescent="0.25">
      <c r="A20" s="198"/>
      <c r="B20" s="198"/>
      <c r="C20" s="34" t="s">
        <v>54</v>
      </c>
      <c r="D20" s="38">
        <v>0</v>
      </c>
      <c r="E20" s="38">
        <v>0</v>
      </c>
      <c r="F20" s="38">
        <v>0</v>
      </c>
      <c r="G20" s="38">
        <v>0</v>
      </c>
      <c r="H20" s="130">
        <v>0</v>
      </c>
    </row>
    <row r="21" spans="1:8" x14ac:dyDescent="0.25">
      <c r="A21" s="198"/>
      <c r="B21" s="198"/>
      <c r="C21" s="34" t="s">
        <v>55</v>
      </c>
      <c r="D21" s="38">
        <v>50</v>
      </c>
      <c r="E21" s="38">
        <f>100+50</f>
        <v>150</v>
      </c>
      <c r="F21" s="38">
        <v>0</v>
      </c>
      <c r="G21" s="38">
        <v>0</v>
      </c>
      <c r="H21" s="36">
        <f t="shared" ref="H21" si="9">G21+D21+E21+F21</f>
        <v>200</v>
      </c>
    </row>
    <row r="22" spans="1:8" ht="21.75" customHeight="1" x14ac:dyDescent="0.25">
      <c r="A22" s="198" t="s">
        <v>38</v>
      </c>
      <c r="B22" s="198" t="s">
        <v>224</v>
      </c>
      <c r="C22" s="34" t="s">
        <v>52</v>
      </c>
      <c r="D22" s="82">
        <f>D24+D25</f>
        <v>1136.3800000000001</v>
      </c>
      <c r="E22" s="39">
        <v>0</v>
      </c>
      <c r="F22" s="39">
        <v>0</v>
      </c>
      <c r="G22" s="39">
        <v>0</v>
      </c>
      <c r="H22" s="39">
        <f t="shared" ref="H22" si="10">D22+E22+F22</f>
        <v>1136.3800000000001</v>
      </c>
    </row>
    <row r="23" spans="1:8" x14ac:dyDescent="0.25">
      <c r="A23" s="198"/>
      <c r="B23" s="198"/>
      <c r="C23" s="199" t="s">
        <v>53</v>
      </c>
      <c r="D23" s="200"/>
      <c r="E23" s="200"/>
      <c r="F23" s="200"/>
      <c r="G23" s="200"/>
      <c r="H23" s="201"/>
    </row>
    <row r="24" spans="1:8" x14ac:dyDescent="0.25">
      <c r="A24" s="198"/>
      <c r="B24" s="198"/>
      <c r="C24" s="34" t="s">
        <v>54</v>
      </c>
      <c r="D24" s="40">
        <f>176.2+960</f>
        <v>1136.2</v>
      </c>
      <c r="E24" s="40">
        <v>0</v>
      </c>
      <c r="F24" s="40">
        <v>0</v>
      </c>
      <c r="G24" s="40">
        <v>0</v>
      </c>
      <c r="H24" s="36">
        <f t="shared" ref="H24:H25" si="11">G24+D24+E24+F24</f>
        <v>1136.2</v>
      </c>
    </row>
    <row r="25" spans="1:8" x14ac:dyDescent="0.25">
      <c r="A25" s="198"/>
      <c r="B25" s="198"/>
      <c r="C25" s="34" t="s">
        <v>55</v>
      </c>
      <c r="D25" s="38">
        <v>0.18</v>
      </c>
      <c r="E25" s="38">
        <v>0</v>
      </c>
      <c r="F25" s="38">
        <v>0</v>
      </c>
      <c r="G25" s="38">
        <v>0</v>
      </c>
      <c r="H25" s="36">
        <f t="shared" si="11"/>
        <v>0.18</v>
      </c>
    </row>
    <row r="26" spans="1:8" ht="27" customHeight="1" x14ac:dyDescent="0.25">
      <c r="A26" s="198" t="s">
        <v>41</v>
      </c>
      <c r="B26" s="198" t="s">
        <v>225</v>
      </c>
      <c r="C26" s="34" t="s">
        <v>52</v>
      </c>
      <c r="D26" s="35">
        <f>D28+D29</f>
        <v>5547</v>
      </c>
      <c r="E26" s="35">
        <f t="shared" ref="E26:G26" si="12">E28+E29</f>
        <v>5801.38</v>
      </c>
      <c r="F26" s="35">
        <f t="shared" si="12"/>
        <v>4649.3</v>
      </c>
      <c r="G26" s="35">
        <f t="shared" si="12"/>
        <v>4649.3</v>
      </c>
      <c r="H26" s="35">
        <f>G26+F26+E26+D26</f>
        <v>20646.98</v>
      </c>
    </row>
    <row r="27" spans="1:8" x14ac:dyDescent="0.25">
      <c r="A27" s="198"/>
      <c r="B27" s="198"/>
      <c r="C27" s="199" t="s">
        <v>53</v>
      </c>
      <c r="D27" s="200"/>
      <c r="E27" s="200"/>
      <c r="F27" s="200"/>
      <c r="G27" s="200"/>
      <c r="H27" s="201"/>
    </row>
    <row r="28" spans="1:8" x14ac:dyDescent="0.25">
      <c r="A28" s="198"/>
      <c r="B28" s="198"/>
      <c r="C28" s="34" t="s">
        <v>56</v>
      </c>
      <c r="D28" s="36"/>
      <c r="E28" s="36"/>
      <c r="F28" s="36"/>
      <c r="G28" s="36"/>
      <c r="H28" s="35"/>
    </row>
    <row r="29" spans="1:8" x14ac:dyDescent="0.25">
      <c r="A29" s="198"/>
      <c r="B29" s="198"/>
      <c r="C29" s="34" t="s">
        <v>55</v>
      </c>
      <c r="D29" s="36">
        <v>5547</v>
      </c>
      <c r="E29" s="36">
        <f>5658.08+143.3</f>
        <v>5801.38</v>
      </c>
      <c r="F29" s="36">
        <v>4649.3</v>
      </c>
      <c r="G29" s="36">
        <v>4649.3</v>
      </c>
      <c r="H29" s="36">
        <f t="shared" ref="H29" si="13">G29+D29+E29+F29</f>
        <v>20646.98</v>
      </c>
    </row>
    <row r="30" spans="1:8" ht="27" customHeight="1" x14ac:dyDescent="0.25">
      <c r="A30" s="198" t="s">
        <v>157</v>
      </c>
      <c r="B30" s="198" t="s">
        <v>226</v>
      </c>
      <c r="C30" s="34" t="s">
        <v>52</v>
      </c>
      <c r="D30" s="35">
        <f>D32+D33</f>
        <v>940.6</v>
      </c>
      <c r="E30" s="35">
        <f t="shared" ref="E30:F30" si="14">E32+E33</f>
        <v>0</v>
      </c>
      <c r="F30" s="35">
        <f t="shared" si="14"/>
        <v>0</v>
      </c>
      <c r="G30" s="35"/>
      <c r="H30" s="35">
        <f t="shared" ref="H30" si="15">D30+E30+F30</f>
        <v>940.6</v>
      </c>
    </row>
    <row r="31" spans="1:8" x14ac:dyDescent="0.25">
      <c r="A31" s="198"/>
      <c r="B31" s="198"/>
      <c r="C31" s="199" t="s">
        <v>53</v>
      </c>
      <c r="D31" s="200"/>
      <c r="E31" s="200"/>
      <c r="F31" s="200"/>
      <c r="G31" s="200"/>
      <c r="H31" s="201"/>
    </row>
    <row r="32" spans="1:8" x14ac:dyDescent="0.25">
      <c r="A32" s="198"/>
      <c r="B32" s="198"/>
      <c r="C32" s="34" t="s">
        <v>56</v>
      </c>
      <c r="D32" s="36">
        <v>940.6</v>
      </c>
      <c r="E32" s="36">
        <v>0</v>
      </c>
      <c r="F32" s="36">
        <v>0</v>
      </c>
      <c r="G32" s="36">
        <v>0</v>
      </c>
      <c r="H32" s="35">
        <f>SUM(D32:G32)</f>
        <v>940.6</v>
      </c>
    </row>
    <row r="33" spans="1:8" x14ac:dyDescent="0.25">
      <c r="A33" s="198"/>
      <c r="B33" s="198"/>
      <c r="C33" s="34" t="s">
        <v>55</v>
      </c>
      <c r="D33" s="36"/>
      <c r="E33" s="36"/>
      <c r="F33" s="36"/>
      <c r="G33" s="36"/>
      <c r="H33" s="36">
        <f t="shared" ref="H33" si="16">D33+E33+F33</f>
        <v>0</v>
      </c>
    </row>
  </sheetData>
  <mergeCells count="26">
    <mergeCell ref="A30:A33"/>
    <mergeCell ref="B30:B33"/>
    <mergeCell ref="C31:H31"/>
    <mergeCell ref="D7:H7"/>
    <mergeCell ref="D8:H8"/>
    <mergeCell ref="A10:A13"/>
    <mergeCell ref="A18:A21"/>
    <mergeCell ref="B18:B21"/>
    <mergeCell ref="B10:B13"/>
    <mergeCell ref="B7:B9"/>
    <mergeCell ref="D1:H1"/>
    <mergeCell ref="A5:H5"/>
    <mergeCell ref="D3:H3"/>
    <mergeCell ref="B26:B29"/>
    <mergeCell ref="A22:A25"/>
    <mergeCell ref="A26:A29"/>
    <mergeCell ref="C11:H11"/>
    <mergeCell ref="C15:H15"/>
    <mergeCell ref="C27:H27"/>
    <mergeCell ref="C19:H19"/>
    <mergeCell ref="A14:A17"/>
    <mergeCell ref="B14:B17"/>
    <mergeCell ref="B22:B25"/>
    <mergeCell ref="A7:A9"/>
    <mergeCell ref="C23:H23"/>
    <mergeCell ref="C7:C9"/>
  </mergeCells>
  <pageMargins left="0.22" right="0.15748031496062992" top="0.22" bottom="0.19" header="0.22" footer="0.22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topLeftCell="A76" workbookViewId="0">
      <selection activeCell="L6" sqref="L6"/>
    </sheetView>
  </sheetViews>
  <sheetFormatPr defaultRowHeight="15" x14ac:dyDescent="0.25"/>
  <cols>
    <col min="1" max="1" width="41.140625" style="6" customWidth="1"/>
    <col min="2" max="2" width="24.7109375" style="6" customWidth="1"/>
    <col min="3" max="4" width="10" style="6" customWidth="1"/>
    <col min="5" max="5" width="10.5703125" style="6" customWidth="1"/>
    <col min="6" max="6" width="10.42578125" style="6" customWidth="1"/>
    <col min="7" max="7" width="13.28515625" style="6" customWidth="1"/>
    <col min="8" max="8" width="12.140625" style="42" bestFit="1" customWidth="1"/>
    <col min="9" max="10" width="10.7109375" style="42" customWidth="1"/>
    <col min="11" max="11" width="12.140625" style="42" customWidth="1"/>
    <col min="12" max="12" width="24.28515625" style="6" customWidth="1"/>
    <col min="13" max="16384" width="9.140625" style="6"/>
  </cols>
  <sheetData>
    <row r="1" spans="1:12" x14ac:dyDescent="0.25">
      <c r="H1" s="132" t="s">
        <v>249</v>
      </c>
    </row>
    <row r="2" spans="1:12" x14ac:dyDescent="0.25">
      <c r="H2" s="132" t="s">
        <v>284</v>
      </c>
      <c r="J2" s="42" t="s">
        <v>285</v>
      </c>
    </row>
    <row r="4" spans="1:12" x14ac:dyDescent="0.25">
      <c r="H4" s="132" t="s">
        <v>250</v>
      </c>
    </row>
    <row r="5" spans="1:12" x14ac:dyDescent="0.25">
      <c r="H5" s="132" t="s">
        <v>273</v>
      </c>
    </row>
    <row r="6" spans="1:12" x14ac:dyDescent="0.25">
      <c r="H6" s="132"/>
    </row>
    <row r="7" spans="1:12" x14ac:dyDescent="0.25">
      <c r="H7" s="132"/>
    </row>
    <row r="8" spans="1:12" ht="23.25" customHeight="1" x14ac:dyDescent="0.3">
      <c r="A8" s="197" t="s">
        <v>58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</row>
    <row r="9" spans="1:12" ht="15.75" customHeight="1" thickBot="1" x14ac:dyDescent="0.35">
      <c r="A9" s="33"/>
    </row>
    <row r="10" spans="1:12" ht="48.75" customHeight="1" thickBot="1" x14ac:dyDescent="0.3">
      <c r="A10" s="204" t="s">
        <v>20</v>
      </c>
      <c r="B10" s="204" t="s">
        <v>59</v>
      </c>
      <c r="C10" s="244" t="s">
        <v>60</v>
      </c>
      <c r="D10" s="228"/>
      <c r="E10" s="228"/>
      <c r="F10" s="228"/>
      <c r="G10" s="254" t="s">
        <v>23</v>
      </c>
      <c r="H10" s="255"/>
      <c r="I10" s="255"/>
      <c r="J10" s="255"/>
      <c r="K10" s="256"/>
      <c r="L10" s="204" t="s">
        <v>61</v>
      </c>
    </row>
    <row r="11" spans="1:12" ht="15.75" customHeight="1" thickBot="1" x14ac:dyDescent="0.3">
      <c r="A11" s="223"/>
      <c r="B11" s="223"/>
      <c r="C11" s="246"/>
      <c r="D11" s="230"/>
      <c r="E11" s="230"/>
      <c r="F11" s="230"/>
      <c r="G11" s="254" t="s">
        <v>24</v>
      </c>
      <c r="H11" s="255"/>
      <c r="I11" s="255"/>
      <c r="J11" s="255"/>
      <c r="K11" s="256"/>
      <c r="L11" s="223"/>
    </row>
    <row r="12" spans="1:12" ht="25.5" customHeight="1" thickBot="1" x14ac:dyDescent="0.3">
      <c r="A12" s="205"/>
      <c r="B12" s="205"/>
      <c r="C12" s="43" t="s">
        <v>25</v>
      </c>
      <c r="D12" s="43" t="s">
        <v>46</v>
      </c>
      <c r="E12" s="43" t="s">
        <v>26</v>
      </c>
      <c r="F12" s="43" t="s">
        <v>62</v>
      </c>
      <c r="G12" s="43">
        <v>2014</v>
      </c>
      <c r="H12" s="89">
        <v>2015</v>
      </c>
      <c r="I12" s="89">
        <v>2016</v>
      </c>
      <c r="J12" s="89">
        <v>2017</v>
      </c>
      <c r="K12" s="88" t="s">
        <v>28</v>
      </c>
      <c r="L12" s="205"/>
    </row>
    <row r="13" spans="1:12" ht="20.25" customHeight="1" thickBot="1" x14ac:dyDescent="0.3">
      <c r="A13" s="248" t="s">
        <v>228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50"/>
    </row>
    <row r="14" spans="1:12" ht="20.25" customHeight="1" thickBot="1" x14ac:dyDescent="0.3">
      <c r="A14" s="251" t="s">
        <v>227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3"/>
    </row>
    <row r="15" spans="1:12" ht="20.25" customHeight="1" thickBot="1" x14ac:dyDescent="0.3">
      <c r="A15" s="209" t="s">
        <v>63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1"/>
    </row>
    <row r="16" spans="1:12" ht="20.25" customHeight="1" thickBot="1" x14ac:dyDescent="0.3">
      <c r="A16" s="209" t="s">
        <v>64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1"/>
    </row>
    <row r="17" spans="1:12" ht="15.75" thickBot="1" x14ac:dyDescent="0.3">
      <c r="A17" s="145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7"/>
    </row>
    <row r="18" spans="1:12" ht="31.5" customHeight="1" thickBot="1" x14ac:dyDescent="0.3">
      <c r="A18" s="204" t="s">
        <v>262</v>
      </c>
      <c r="B18" s="244" t="s">
        <v>65</v>
      </c>
      <c r="C18" s="212">
        <v>931</v>
      </c>
      <c r="D18" s="175" t="s">
        <v>117</v>
      </c>
      <c r="E18" s="175" t="s">
        <v>158</v>
      </c>
      <c r="F18" s="174">
        <v>244</v>
      </c>
      <c r="G18" s="148">
        <v>0</v>
      </c>
      <c r="H18" s="148">
        <v>7000</v>
      </c>
      <c r="I18" s="173">
        <v>0</v>
      </c>
      <c r="J18" s="173">
        <v>0</v>
      </c>
      <c r="K18" s="148">
        <f>G18+H18+I18+J18</f>
        <v>7000</v>
      </c>
      <c r="L18" s="204" t="s">
        <v>253</v>
      </c>
    </row>
    <row r="19" spans="1:12" ht="15" customHeight="1" thickBot="1" x14ac:dyDescent="0.3">
      <c r="A19" s="223"/>
      <c r="B19" s="245"/>
      <c r="C19" s="231"/>
      <c r="D19" s="212">
        <v>502</v>
      </c>
      <c r="E19" s="214" t="s">
        <v>159</v>
      </c>
      <c r="F19" s="212">
        <v>244</v>
      </c>
      <c r="G19" s="247">
        <v>0</v>
      </c>
      <c r="H19" s="247">
        <v>70</v>
      </c>
      <c r="I19" s="247">
        <v>0</v>
      </c>
      <c r="J19" s="247">
        <v>0</v>
      </c>
      <c r="K19" s="241">
        <f>G19+H19+I19+J19</f>
        <v>70</v>
      </c>
      <c r="L19" s="223"/>
    </row>
    <row r="20" spans="1:12" ht="13.5" customHeight="1" thickBot="1" x14ac:dyDescent="0.3">
      <c r="A20" s="205"/>
      <c r="B20" s="246"/>
      <c r="C20" s="213"/>
      <c r="D20" s="213"/>
      <c r="E20" s="215"/>
      <c r="F20" s="213"/>
      <c r="G20" s="247"/>
      <c r="H20" s="247"/>
      <c r="I20" s="247"/>
      <c r="J20" s="247"/>
      <c r="K20" s="241"/>
      <c r="L20" s="205"/>
    </row>
    <row r="21" spans="1:12" ht="15.75" thickBot="1" x14ac:dyDescent="0.3">
      <c r="A21" s="44" t="s">
        <v>66</v>
      </c>
      <c r="B21" s="204" t="s">
        <v>65</v>
      </c>
      <c r="C21" s="231">
        <v>931</v>
      </c>
      <c r="D21" s="226" t="s">
        <v>117</v>
      </c>
      <c r="E21" s="226"/>
      <c r="F21" s="231"/>
      <c r="G21" s="208">
        <v>0</v>
      </c>
      <c r="H21" s="208">
        <v>0</v>
      </c>
      <c r="I21" s="208">
        <v>0</v>
      </c>
      <c r="J21" s="208">
        <v>0</v>
      </c>
      <c r="K21" s="241">
        <f>G21+H21+I21+J21</f>
        <v>0</v>
      </c>
      <c r="L21" s="223"/>
    </row>
    <row r="22" spans="1:12" ht="33" customHeight="1" thickBot="1" x14ac:dyDescent="0.3">
      <c r="A22" s="134" t="s">
        <v>67</v>
      </c>
      <c r="B22" s="205"/>
      <c r="C22" s="213"/>
      <c r="D22" s="215"/>
      <c r="E22" s="215"/>
      <c r="F22" s="213"/>
      <c r="G22" s="203"/>
      <c r="H22" s="203"/>
      <c r="I22" s="203"/>
      <c r="J22" s="203"/>
      <c r="K22" s="241"/>
      <c r="L22" s="205"/>
    </row>
    <row r="23" spans="1:12" ht="51.75" customHeight="1" thickBot="1" x14ac:dyDescent="0.3">
      <c r="A23" s="45" t="s">
        <v>258</v>
      </c>
      <c r="B23" s="142" t="s">
        <v>65</v>
      </c>
      <c r="C23" s="155">
        <v>931</v>
      </c>
      <c r="D23" s="156" t="s">
        <v>119</v>
      </c>
      <c r="E23" s="172" t="s">
        <v>275</v>
      </c>
      <c r="F23" s="143">
        <v>244</v>
      </c>
      <c r="G23" s="157">
        <v>0</v>
      </c>
      <c r="H23" s="157">
        <v>1100</v>
      </c>
      <c r="I23" s="157">
        <v>0</v>
      </c>
      <c r="J23" s="157">
        <v>0</v>
      </c>
      <c r="K23" s="158">
        <f>G23+H23+I23+J23</f>
        <v>1100</v>
      </c>
      <c r="L23" s="142"/>
    </row>
    <row r="24" spans="1:12" ht="15" customHeight="1" x14ac:dyDescent="0.25">
      <c r="A24" s="141" t="s">
        <v>68</v>
      </c>
      <c r="B24" s="204" t="s">
        <v>87</v>
      </c>
      <c r="C24" s="242">
        <v>931</v>
      </c>
      <c r="D24" s="214" t="s">
        <v>117</v>
      </c>
      <c r="E24" s="214" t="s">
        <v>158</v>
      </c>
      <c r="F24" s="212">
        <v>244</v>
      </c>
      <c r="G24" s="202">
        <v>6000</v>
      </c>
      <c r="H24" s="202">
        <v>3500</v>
      </c>
      <c r="I24" s="202">
        <v>0</v>
      </c>
      <c r="J24" s="202">
        <v>0</v>
      </c>
      <c r="K24" s="216">
        <f>G24+H24+I24+J24</f>
        <v>9500</v>
      </c>
      <c r="L24" s="204" t="s">
        <v>254</v>
      </c>
    </row>
    <row r="25" spans="1:12" ht="15.75" customHeight="1" thickBot="1" x14ac:dyDescent="0.3">
      <c r="A25" s="223" t="s">
        <v>69</v>
      </c>
      <c r="B25" s="223"/>
      <c r="C25" s="243"/>
      <c r="D25" s="215"/>
      <c r="E25" s="215"/>
      <c r="F25" s="213"/>
      <c r="G25" s="203"/>
      <c r="H25" s="203"/>
      <c r="I25" s="203"/>
      <c r="J25" s="203"/>
      <c r="K25" s="217"/>
      <c r="L25" s="223"/>
    </row>
    <row r="26" spans="1:12" ht="27" customHeight="1" thickBot="1" x14ac:dyDescent="0.3">
      <c r="A26" s="205"/>
      <c r="B26" s="205"/>
      <c r="C26" s="46">
        <v>931</v>
      </c>
      <c r="D26" s="47" t="s">
        <v>117</v>
      </c>
      <c r="E26" s="48" t="s">
        <v>159</v>
      </c>
      <c r="F26" s="49">
        <v>244</v>
      </c>
      <c r="G26" s="150">
        <v>60</v>
      </c>
      <c r="H26" s="151">
        <v>36</v>
      </c>
      <c r="I26" s="151">
        <v>0</v>
      </c>
      <c r="J26" s="150">
        <v>0</v>
      </c>
      <c r="K26" s="148">
        <f>G26+H26+I26+J26</f>
        <v>96</v>
      </c>
      <c r="L26" s="205"/>
    </row>
    <row r="27" spans="1:12" ht="15.75" thickBot="1" x14ac:dyDescent="0.3">
      <c r="A27" s="209" t="s">
        <v>70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1"/>
    </row>
    <row r="28" spans="1:12" x14ac:dyDescent="0.25">
      <c r="A28" s="44" t="s">
        <v>71</v>
      </c>
      <c r="B28" s="204" t="s">
        <v>65</v>
      </c>
      <c r="C28" s="212">
        <v>931</v>
      </c>
      <c r="D28" s="214" t="s">
        <v>117</v>
      </c>
      <c r="E28" s="212"/>
      <c r="F28" s="212"/>
      <c r="G28" s="202"/>
      <c r="H28" s="202">
        <v>0</v>
      </c>
      <c r="I28" s="202">
        <v>0</v>
      </c>
      <c r="J28" s="202">
        <v>0</v>
      </c>
      <c r="K28" s="216">
        <v>0</v>
      </c>
      <c r="L28" s="204" t="s">
        <v>73</v>
      </c>
    </row>
    <row r="29" spans="1:12" ht="66" customHeight="1" thickBot="1" x14ac:dyDescent="0.3">
      <c r="A29" s="134" t="s">
        <v>72</v>
      </c>
      <c r="B29" s="205"/>
      <c r="C29" s="213"/>
      <c r="D29" s="215"/>
      <c r="E29" s="213"/>
      <c r="F29" s="213"/>
      <c r="G29" s="203"/>
      <c r="H29" s="203"/>
      <c r="I29" s="203"/>
      <c r="J29" s="203"/>
      <c r="K29" s="217"/>
      <c r="L29" s="205"/>
    </row>
    <row r="30" spans="1:12" x14ac:dyDescent="0.25">
      <c r="A30" s="44" t="s">
        <v>74</v>
      </c>
      <c r="B30" s="204" t="s">
        <v>65</v>
      </c>
      <c r="C30" s="212">
        <v>931</v>
      </c>
      <c r="D30" s="214" t="s">
        <v>117</v>
      </c>
      <c r="E30" s="212"/>
      <c r="F30" s="212"/>
      <c r="G30" s="202"/>
      <c r="H30" s="202">
        <v>0</v>
      </c>
      <c r="I30" s="202">
        <v>0</v>
      </c>
      <c r="J30" s="202">
        <v>0</v>
      </c>
      <c r="K30" s="216">
        <v>0</v>
      </c>
      <c r="L30" s="237"/>
    </row>
    <row r="31" spans="1:12" ht="37.5" customHeight="1" thickBot="1" x14ac:dyDescent="0.3">
      <c r="A31" s="134" t="s">
        <v>75</v>
      </c>
      <c r="B31" s="205"/>
      <c r="C31" s="213"/>
      <c r="D31" s="215"/>
      <c r="E31" s="213"/>
      <c r="F31" s="213"/>
      <c r="G31" s="203"/>
      <c r="H31" s="203"/>
      <c r="I31" s="203"/>
      <c r="J31" s="203"/>
      <c r="K31" s="217"/>
      <c r="L31" s="238"/>
    </row>
    <row r="32" spans="1:12" ht="20.25" customHeight="1" thickBot="1" x14ac:dyDescent="0.3">
      <c r="A32" s="209" t="s">
        <v>76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1"/>
    </row>
    <row r="33" spans="1:12" ht="21" customHeight="1" thickBot="1" x14ac:dyDescent="0.3">
      <c r="A33" s="209" t="s">
        <v>77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1"/>
    </row>
    <row r="34" spans="1:12" ht="18.75" customHeight="1" x14ac:dyDescent="0.25">
      <c r="A34" s="44" t="s">
        <v>78</v>
      </c>
      <c r="B34" s="204" t="s">
        <v>65</v>
      </c>
      <c r="C34" s="212">
        <v>931</v>
      </c>
      <c r="D34" s="214" t="s">
        <v>241</v>
      </c>
      <c r="E34" s="214" t="s">
        <v>276</v>
      </c>
      <c r="F34" s="212">
        <v>810</v>
      </c>
      <c r="G34" s="202">
        <v>0</v>
      </c>
      <c r="H34" s="202">
        <v>1400</v>
      </c>
      <c r="I34" s="202">
        <v>0</v>
      </c>
      <c r="J34" s="202">
        <v>0</v>
      </c>
      <c r="K34" s="216">
        <f>H34+I34+J35+G34</f>
        <v>1400</v>
      </c>
      <c r="L34" s="204"/>
    </row>
    <row r="35" spans="1:12" ht="77.25" customHeight="1" thickBot="1" x14ac:dyDescent="0.3">
      <c r="A35" s="134" t="s">
        <v>247</v>
      </c>
      <c r="B35" s="205"/>
      <c r="C35" s="213"/>
      <c r="D35" s="215"/>
      <c r="E35" s="215"/>
      <c r="F35" s="213"/>
      <c r="G35" s="203"/>
      <c r="H35" s="203"/>
      <c r="I35" s="203"/>
      <c r="J35" s="203"/>
      <c r="K35" s="217"/>
      <c r="L35" s="205"/>
    </row>
    <row r="36" spans="1:12" x14ac:dyDescent="0.25">
      <c r="A36" s="44" t="s">
        <v>79</v>
      </c>
      <c r="B36" s="204" t="s">
        <v>65</v>
      </c>
      <c r="C36" s="212">
        <v>931</v>
      </c>
      <c r="D36" s="214" t="s">
        <v>241</v>
      </c>
      <c r="E36" s="214" t="s">
        <v>277</v>
      </c>
      <c r="F36" s="212">
        <v>244</v>
      </c>
      <c r="G36" s="202">
        <v>186.4</v>
      </c>
      <c r="H36" s="202">
        <v>0</v>
      </c>
      <c r="I36" s="202">
        <v>0</v>
      </c>
      <c r="J36" s="202">
        <v>0</v>
      </c>
      <c r="K36" s="216">
        <f>H36+I36+J37+G36</f>
        <v>186.4</v>
      </c>
      <c r="L36" s="204"/>
    </row>
    <row r="37" spans="1:12" ht="38.25" customHeight="1" thickBot="1" x14ac:dyDescent="0.3">
      <c r="A37" s="134" t="s">
        <v>248</v>
      </c>
      <c r="B37" s="205"/>
      <c r="C37" s="213"/>
      <c r="D37" s="215"/>
      <c r="E37" s="215"/>
      <c r="F37" s="213"/>
      <c r="G37" s="203"/>
      <c r="H37" s="203"/>
      <c r="I37" s="203"/>
      <c r="J37" s="203"/>
      <c r="K37" s="217"/>
      <c r="L37" s="205"/>
    </row>
    <row r="38" spans="1:12" ht="15.75" thickBot="1" x14ac:dyDescent="0.3">
      <c r="A38" s="209" t="s">
        <v>80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1"/>
    </row>
    <row r="39" spans="1:12" x14ac:dyDescent="0.25">
      <c r="A39" s="44" t="s">
        <v>81</v>
      </c>
      <c r="B39" s="204" t="s">
        <v>65</v>
      </c>
      <c r="C39" s="212">
        <v>931</v>
      </c>
      <c r="D39" s="214" t="s">
        <v>118</v>
      </c>
      <c r="E39" s="235"/>
      <c r="F39" s="235"/>
      <c r="G39" s="218">
        <v>0</v>
      </c>
      <c r="H39" s="202">
        <v>0</v>
      </c>
      <c r="I39" s="202">
        <v>0</v>
      </c>
      <c r="J39" s="202">
        <v>0</v>
      </c>
      <c r="K39" s="216">
        <f>G40+H39+I39+J39</f>
        <v>0</v>
      </c>
      <c r="L39" s="237"/>
    </row>
    <row r="40" spans="1:12" ht="45.75" customHeight="1" thickBot="1" x14ac:dyDescent="0.3">
      <c r="A40" s="134" t="s">
        <v>82</v>
      </c>
      <c r="B40" s="205"/>
      <c r="C40" s="213"/>
      <c r="D40" s="215"/>
      <c r="E40" s="236"/>
      <c r="F40" s="236"/>
      <c r="G40" s="219"/>
      <c r="H40" s="203"/>
      <c r="I40" s="203"/>
      <c r="J40" s="203"/>
      <c r="K40" s="217"/>
      <c r="L40" s="238"/>
    </row>
    <row r="41" spans="1:12" ht="15.75" thickBot="1" x14ac:dyDescent="0.3">
      <c r="A41" s="209" t="s">
        <v>83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1"/>
    </row>
    <row r="42" spans="1:12" ht="15.75" thickBot="1" x14ac:dyDescent="0.3">
      <c r="A42" s="209" t="s">
        <v>84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1"/>
    </row>
    <row r="43" spans="1:12" ht="17.25" customHeight="1" x14ac:dyDescent="0.25">
      <c r="A43" s="108" t="s">
        <v>85</v>
      </c>
      <c r="B43" s="204" t="s">
        <v>87</v>
      </c>
      <c r="C43" s="212">
        <v>931</v>
      </c>
      <c r="D43" s="214" t="s">
        <v>118</v>
      </c>
      <c r="E43" s="214" t="s">
        <v>120</v>
      </c>
      <c r="F43" s="214" t="s">
        <v>121</v>
      </c>
      <c r="G43" s="206">
        <v>6020</v>
      </c>
      <c r="H43" s="206">
        <f>5600+1400</f>
        <v>7000</v>
      </c>
      <c r="I43" s="206">
        <v>6000</v>
      </c>
      <c r="J43" s="206">
        <v>6000</v>
      </c>
      <c r="K43" s="239">
        <f>H43+I43+J43+G43</f>
        <v>25020</v>
      </c>
      <c r="L43" s="204" t="s">
        <v>88</v>
      </c>
    </row>
    <row r="44" spans="1:12" ht="26.25" customHeight="1" thickBot="1" x14ac:dyDescent="0.3">
      <c r="A44" s="134" t="s">
        <v>86</v>
      </c>
      <c r="B44" s="223"/>
      <c r="C44" s="213"/>
      <c r="D44" s="215"/>
      <c r="E44" s="215"/>
      <c r="F44" s="215"/>
      <c r="G44" s="207"/>
      <c r="H44" s="207"/>
      <c r="I44" s="207"/>
      <c r="J44" s="207"/>
      <c r="K44" s="240"/>
      <c r="L44" s="223"/>
    </row>
    <row r="45" spans="1:12" x14ac:dyDescent="0.25">
      <c r="A45" s="44" t="s">
        <v>89</v>
      </c>
      <c r="B45" s="223"/>
      <c r="C45" s="212">
        <v>931</v>
      </c>
      <c r="D45" s="214" t="s">
        <v>118</v>
      </c>
      <c r="E45" s="214" t="s">
        <v>120</v>
      </c>
      <c r="F45" s="214" t="s">
        <v>121</v>
      </c>
      <c r="G45" s="206">
        <v>1600</v>
      </c>
      <c r="H45" s="206">
        <v>1200</v>
      </c>
      <c r="I45" s="206">
        <v>100</v>
      </c>
      <c r="J45" s="206">
        <v>100</v>
      </c>
      <c r="K45" s="239">
        <f>H45+I45+J45+G45</f>
        <v>3000</v>
      </c>
      <c r="L45" s="223"/>
    </row>
    <row r="46" spans="1:12" ht="26.25" thickBot="1" x14ac:dyDescent="0.3">
      <c r="A46" s="135" t="s">
        <v>90</v>
      </c>
      <c r="B46" s="223"/>
      <c r="C46" s="231"/>
      <c r="D46" s="215"/>
      <c r="E46" s="215"/>
      <c r="F46" s="215"/>
      <c r="G46" s="207"/>
      <c r="H46" s="207"/>
      <c r="I46" s="207"/>
      <c r="J46" s="207"/>
      <c r="K46" s="240"/>
      <c r="L46" s="205"/>
    </row>
    <row r="47" spans="1:12" ht="54.75" customHeight="1" x14ac:dyDescent="0.25">
      <c r="A47" s="122" t="s">
        <v>91</v>
      </c>
      <c r="B47" s="123" t="s">
        <v>65</v>
      </c>
      <c r="C47" s="113"/>
      <c r="D47" s="113"/>
      <c r="E47" s="113"/>
      <c r="F47" s="113"/>
      <c r="G47" s="152"/>
      <c r="H47" s="152"/>
      <c r="I47" s="152"/>
      <c r="J47" s="152"/>
      <c r="K47" s="152"/>
      <c r="L47" s="204" t="s">
        <v>93</v>
      </c>
    </row>
    <row r="48" spans="1:12" ht="15.75" thickBot="1" x14ac:dyDescent="0.3">
      <c r="A48" s="136" t="s">
        <v>92</v>
      </c>
      <c r="B48" s="124"/>
      <c r="C48" s="121"/>
      <c r="D48" s="121"/>
      <c r="E48" s="121"/>
      <c r="F48" s="121"/>
      <c r="G48" s="153"/>
      <c r="H48" s="153"/>
      <c r="I48" s="153"/>
      <c r="J48" s="153"/>
      <c r="K48" s="153"/>
      <c r="L48" s="205"/>
    </row>
    <row r="49" spans="1:12" ht="15.75" thickBot="1" x14ac:dyDescent="0.3">
      <c r="A49" s="234" t="s">
        <v>94</v>
      </c>
      <c r="B49" s="224"/>
      <c r="C49" s="224"/>
      <c r="D49" s="210"/>
      <c r="E49" s="210"/>
      <c r="F49" s="210"/>
      <c r="G49" s="210"/>
      <c r="H49" s="210"/>
      <c r="I49" s="210"/>
      <c r="J49" s="210"/>
      <c r="K49" s="210"/>
      <c r="L49" s="211"/>
    </row>
    <row r="50" spans="1:12" x14ac:dyDescent="0.25">
      <c r="A50" s="44" t="s">
        <v>95</v>
      </c>
      <c r="B50" s="204" t="s">
        <v>65</v>
      </c>
      <c r="C50" s="212">
        <v>931</v>
      </c>
      <c r="D50" s="214" t="s">
        <v>117</v>
      </c>
      <c r="E50" s="235"/>
      <c r="F50" s="235"/>
      <c r="G50" s="218"/>
      <c r="H50" s="202">
        <v>0</v>
      </c>
      <c r="I50" s="202">
        <v>0</v>
      </c>
      <c r="J50" s="202">
        <v>0</v>
      </c>
      <c r="K50" s="216">
        <v>0</v>
      </c>
      <c r="L50" s="237"/>
    </row>
    <row r="51" spans="1:12" ht="18.75" customHeight="1" thickBot="1" x14ac:dyDescent="0.3">
      <c r="A51" s="134" t="s">
        <v>96</v>
      </c>
      <c r="B51" s="205"/>
      <c r="C51" s="213"/>
      <c r="D51" s="215"/>
      <c r="E51" s="236"/>
      <c r="F51" s="236"/>
      <c r="G51" s="219"/>
      <c r="H51" s="203"/>
      <c r="I51" s="203"/>
      <c r="J51" s="203"/>
      <c r="K51" s="217"/>
      <c r="L51" s="238"/>
    </row>
    <row r="52" spans="1:12" ht="15" customHeight="1" thickBot="1" x14ac:dyDescent="0.3">
      <c r="A52" s="44" t="s">
        <v>97</v>
      </c>
      <c r="B52" s="204" t="s">
        <v>87</v>
      </c>
      <c r="C52" s="212">
        <v>931</v>
      </c>
      <c r="D52" s="85" t="s">
        <v>118</v>
      </c>
      <c r="E52" s="85" t="s">
        <v>122</v>
      </c>
      <c r="F52" s="85" t="s">
        <v>121</v>
      </c>
      <c r="G52" s="152">
        <v>100</v>
      </c>
      <c r="H52" s="152">
        <v>550</v>
      </c>
      <c r="I52" s="152">
        <v>100</v>
      </c>
      <c r="J52" s="152">
        <v>100</v>
      </c>
      <c r="K52" s="154">
        <f t="shared" ref="K52:K56" si="0">G52+H52+I52+J52</f>
        <v>850</v>
      </c>
      <c r="L52" s="204" t="s">
        <v>160</v>
      </c>
    </row>
    <row r="53" spans="1:12" ht="20.25" customHeight="1" thickBot="1" x14ac:dyDescent="0.3">
      <c r="A53" s="223" t="s">
        <v>256</v>
      </c>
      <c r="B53" s="223"/>
      <c r="C53" s="231"/>
      <c r="D53" s="85" t="s">
        <v>118</v>
      </c>
      <c r="E53" s="114" t="s">
        <v>240</v>
      </c>
      <c r="F53" s="85" t="s">
        <v>121</v>
      </c>
      <c r="G53" s="152">
        <v>70.099999999999994</v>
      </c>
      <c r="H53" s="152">
        <v>71.2</v>
      </c>
      <c r="I53" s="152">
        <v>0</v>
      </c>
      <c r="J53" s="152">
        <v>0</v>
      </c>
      <c r="K53" s="154">
        <f t="shared" si="0"/>
        <v>141.30000000000001</v>
      </c>
      <c r="L53" s="223"/>
    </row>
    <row r="54" spans="1:12" ht="21" customHeight="1" thickBot="1" x14ac:dyDescent="0.3">
      <c r="A54" s="223"/>
      <c r="B54" s="223"/>
      <c r="C54" s="231"/>
      <c r="D54" s="140" t="s">
        <v>118</v>
      </c>
      <c r="E54" s="140" t="s">
        <v>255</v>
      </c>
      <c r="F54" s="140" t="s">
        <v>121</v>
      </c>
      <c r="G54" s="152"/>
      <c r="H54" s="152">
        <v>1000</v>
      </c>
      <c r="I54" s="152"/>
      <c r="J54" s="152"/>
      <c r="K54" s="154">
        <f>G54+H54+I54+J54</f>
        <v>1000</v>
      </c>
      <c r="L54" s="223"/>
    </row>
    <row r="55" spans="1:12" ht="20.25" customHeight="1" thickBot="1" x14ac:dyDescent="0.3">
      <c r="A55" s="223"/>
      <c r="B55" s="223"/>
      <c r="C55" s="231"/>
      <c r="D55" s="140" t="s">
        <v>118</v>
      </c>
      <c r="E55" s="140" t="s">
        <v>268</v>
      </c>
      <c r="F55" s="140" t="s">
        <v>121</v>
      </c>
      <c r="G55" s="152"/>
      <c r="H55" s="152">
        <v>700</v>
      </c>
      <c r="I55" s="152">
        <v>0</v>
      </c>
      <c r="J55" s="152">
        <v>0</v>
      </c>
      <c r="K55" s="154">
        <f>G55+H55+I55+J55</f>
        <v>700</v>
      </c>
      <c r="L55" s="223"/>
    </row>
    <row r="56" spans="1:12" ht="15.75" customHeight="1" thickBot="1" x14ac:dyDescent="0.3">
      <c r="A56" s="223"/>
      <c r="B56" s="223"/>
      <c r="C56" s="231"/>
      <c r="D56" s="85" t="s">
        <v>118</v>
      </c>
      <c r="E56" s="85" t="s">
        <v>278</v>
      </c>
      <c r="F56" s="85" t="s">
        <v>121</v>
      </c>
      <c r="G56" s="152">
        <v>1.9</v>
      </c>
      <c r="H56" s="152">
        <v>0</v>
      </c>
      <c r="I56" s="152">
        <v>0</v>
      </c>
      <c r="J56" s="152">
        <v>0</v>
      </c>
      <c r="K56" s="154">
        <f t="shared" si="0"/>
        <v>1.9</v>
      </c>
      <c r="L56" s="223"/>
    </row>
    <row r="57" spans="1:12" ht="15.75" customHeight="1" thickBot="1" x14ac:dyDescent="0.3">
      <c r="A57" s="205"/>
      <c r="B57" s="205"/>
      <c r="C57" s="213"/>
      <c r="D57" s="85" t="s">
        <v>118</v>
      </c>
      <c r="E57" s="85" t="s">
        <v>279</v>
      </c>
      <c r="F57" s="85" t="s">
        <v>121</v>
      </c>
      <c r="G57" s="152">
        <v>1840</v>
      </c>
      <c r="H57" s="152">
        <v>0</v>
      </c>
      <c r="I57" s="152">
        <v>0</v>
      </c>
      <c r="J57" s="152">
        <v>0</v>
      </c>
      <c r="K57" s="154">
        <f>G57+H57+I57+J57</f>
        <v>1840</v>
      </c>
      <c r="L57" s="205"/>
    </row>
    <row r="58" spans="1:12" ht="15.75" thickBot="1" x14ac:dyDescent="0.3">
      <c r="A58" s="220" t="s">
        <v>99</v>
      </c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2"/>
    </row>
    <row r="59" spans="1:12" ht="22.5" customHeight="1" x14ac:dyDescent="0.25">
      <c r="A59" s="44" t="s">
        <v>98</v>
      </c>
      <c r="B59" s="204" t="s">
        <v>87</v>
      </c>
      <c r="C59" s="212">
        <v>931</v>
      </c>
      <c r="D59" s="214" t="s">
        <v>118</v>
      </c>
      <c r="E59" s="214" t="s">
        <v>144</v>
      </c>
      <c r="F59" s="212">
        <v>244</v>
      </c>
      <c r="G59" s="202">
        <v>1500</v>
      </c>
      <c r="H59" s="202">
        <v>1900</v>
      </c>
      <c r="I59" s="202">
        <v>1500</v>
      </c>
      <c r="J59" s="202">
        <v>1500</v>
      </c>
      <c r="K59" s="216">
        <f>H59+I59+J59+G59</f>
        <v>6400</v>
      </c>
      <c r="L59" s="204" t="s">
        <v>130</v>
      </c>
    </row>
    <row r="60" spans="1:12" ht="22.5" customHeight="1" x14ac:dyDescent="0.25">
      <c r="A60" s="232" t="s">
        <v>261</v>
      </c>
      <c r="B60" s="223"/>
      <c r="C60" s="231"/>
      <c r="D60" s="226"/>
      <c r="E60" s="226"/>
      <c r="F60" s="231"/>
      <c r="G60" s="208"/>
      <c r="H60" s="208"/>
      <c r="I60" s="208"/>
      <c r="J60" s="208"/>
      <c r="K60" s="227"/>
      <c r="L60" s="223"/>
    </row>
    <row r="61" spans="1:12" ht="26.25" customHeight="1" thickBot="1" x14ac:dyDescent="0.3">
      <c r="A61" s="233"/>
      <c r="B61" s="205"/>
      <c r="C61" s="213"/>
      <c r="D61" s="215"/>
      <c r="E61" s="215"/>
      <c r="F61" s="213"/>
      <c r="G61" s="203"/>
      <c r="H61" s="203"/>
      <c r="I61" s="203"/>
      <c r="J61" s="203"/>
      <c r="K61" s="217"/>
      <c r="L61" s="205"/>
    </row>
    <row r="62" spans="1:12" ht="15.75" thickBot="1" x14ac:dyDescent="0.3">
      <c r="A62" s="220" t="s">
        <v>101</v>
      </c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2"/>
    </row>
    <row r="63" spans="1:12" ht="17.25" customHeight="1" x14ac:dyDescent="0.25">
      <c r="A63" s="44" t="s">
        <v>100</v>
      </c>
      <c r="B63" s="204" t="s">
        <v>87</v>
      </c>
      <c r="C63" s="212">
        <v>931</v>
      </c>
      <c r="D63" s="214" t="s">
        <v>269</v>
      </c>
      <c r="E63" s="214" t="s">
        <v>124</v>
      </c>
      <c r="F63" s="212">
        <v>244</v>
      </c>
      <c r="G63" s="202">
        <v>601</v>
      </c>
      <c r="H63" s="202">
        <v>704.2</v>
      </c>
      <c r="I63" s="202">
        <v>704.2</v>
      </c>
      <c r="J63" s="202">
        <v>704.2</v>
      </c>
      <c r="K63" s="216">
        <f>H63+I63+J63+G63</f>
        <v>2713.6000000000004</v>
      </c>
      <c r="L63" s="204" t="s">
        <v>131</v>
      </c>
    </row>
    <row r="64" spans="1:12" ht="28.5" customHeight="1" thickBot="1" x14ac:dyDescent="0.3">
      <c r="A64" s="134" t="s">
        <v>103</v>
      </c>
      <c r="B64" s="205"/>
      <c r="C64" s="213"/>
      <c r="D64" s="215"/>
      <c r="E64" s="215"/>
      <c r="F64" s="213"/>
      <c r="G64" s="203"/>
      <c r="H64" s="203"/>
      <c r="I64" s="203"/>
      <c r="J64" s="203"/>
      <c r="K64" s="217"/>
      <c r="L64" s="223"/>
    </row>
    <row r="65" spans="1:12" ht="33" customHeight="1" x14ac:dyDescent="0.25">
      <c r="A65" s="86" t="s">
        <v>102</v>
      </c>
      <c r="B65" s="228" t="s">
        <v>87</v>
      </c>
      <c r="C65" s="212">
        <v>931</v>
      </c>
      <c r="D65" s="214" t="s">
        <v>126</v>
      </c>
      <c r="E65" s="214" t="s">
        <v>127</v>
      </c>
      <c r="F65" s="212">
        <v>244</v>
      </c>
      <c r="G65" s="202">
        <v>56.2</v>
      </c>
      <c r="H65" s="202">
        <v>56.2</v>
      </c>
      <c r="I65" s="202">
        <v>56.2</v>
      </c>
      <c r="J65" s="202">
        <v>56.2</v>
      </c>
      <c r="K65" s="216">
        <f>H65+I65+J65+G65</f>
        <v>224.8</v>
      </c>
      <c r="L65" s="223"/>
    </row>
    <row r="66" spans="1:12" ht="17.25" customHeight="1" thickBot="1" x14ac:dyDescent="0.3">
      <c r="A66" s="223" t="s">
        <v>105</v>
      </c>
      <c r="B66" s="229"/>
      <c r="C66" s="213"/>
      <c r="D66" s="215"/>
      <c r="E66" s="215"/>
      <c r="F66" s="213"/>
      <c r="G66" s="203"/>
      <c r="H66" s="203"/>
      <c r="I66" s="203"/>
      <c r="J66" s="203"/>
      <c r="K66" s="217"/>
      <c r="L66" s="223"/>
    </row>
    <row r="67" spans="1:12" ht="21" customHeight="1" thickBot="1" x14ac:dyDescent="0.3">
      <c r="A67" s="205"/>
      <c r="B67" s="230"/>
      <c r="C67" s="47" t="s">
        <v>125</v>
      </c>
      <c r="D67" s="48" t="s">
        <v>126</v>
      </c>
      <c r="E67" s="47" t="s">
        <v>128</v>
      </c>
      <c r="F67" s="49">
        <v>244</v>
      </c>
      <c r="G67" s="151">
        <v>468</v>
      </c>
      <c r="H67" s="150">
        <v>368</v>
      </c>
      <c r="I67" s="151">
        <v>368</v>
      </c>
      <c r="J67" s="150">
        <v>368</v>
      </c>
      <c r="K67" s="148">
        <f>H67+I67+J67+G67</f>
        <v>1572</v>
      </c>
      <c r="L67" s="205"/>
    </row>
    <row r="68" spans="1:12" ht="15.75" thickBot="1" x14ac:dyDescent="0.3">
      <c r="A68" s="220" t="s">
        <v>106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2"/>
    </row>
    <row r="69" spans="1:12" ht="17.25" customHeight="1" x14ac:dyDescent="0.25">
      <c r="A69" s="44" t="s">
        <v>104</v>
      </c>
      <c r="B69" s="204" t="s">
        <v>87</v>
      </c>
      <c r="C69" s="214" t="s">
        <v>125</v>
      </c>
      <c r="D69" s="214" t="s">
        <v>117</v>
      </c>
      <c r="E69" s="214" t="s">
        <v>132</v>
      </c>
      <c r="F69" s="214" t="s">
        <v>133</v>
      </c>
      <c r="G69" s="202">
        <v>950</v>
      </c>
      <c r="H69" s="202">
        <v>450</v>
      </c>
      <c r="I69" s="202">
        <v>450</v>
      </c>
      <c r="J69" s="202">
        <v>450</v>
      </c>
      <c r="K69" s="216">
        <f>H69+I69+J69+G69</f>
        <v>2300</v>
      </c>
      <c r="L69" s="204" t="s">
        <v>129</v>
      </c>
    </row>
    <row r="70" spans="1:12" ht="99.75" customHeight="1" thickBot="1" x14ac:dyDescent="0.3">
      <c r="A70" s="134" t="s">
        <v>108</v>
      </c>
      <c r="B70" s="205"/>
      <c r="C70" s="215"/>
      <c r="D70" s="215"/>
      <c r="E70" s="215"/>
      <c r="F70" s="215"/>
      <c r="G70" s="203"/>
      <c r="H70" s="203"/>
      <c r="I70" s="203"/>
      <c r="J70" s="203"/>
      <c r="K70" s="217"/>
      <c r="L70" s="205"/>
    </row>
    <row r="71" spans="1:12" ht="15.75" thickBot="1" x14ac:dyDescent="0.3">
      <c r="A71" s="209" t="s">
        <v>109</v>
      </c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1"/>
    </row>
    <row r="72" spans="1:12" ht="15.75" thickBot="1" x14ac:dyDescent="0.3">
      <c r="A72" s="209" t="s">
        <v>110</v>
      </c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1"/>
    </row>
    <row r="73" spans="1:12" ht="25.5" customHeight="1" x14ac:dyDescent="0.25">
      <c r="A73" s="44" t="s">
        <v>107</v>
      </c>
      <c r="B73" s="204" t="s">
        <v>87</v>
      </c>
      <c r="C73" s="214">
        <v>931</v>
      </c>
      <c r="D73" s="214" t="s">
        <v>118</v>
      </c>
      <c r="E73" s="214" t="s">
        <v>123</v>
      </c>
      <c r="F73" s="214" t="s">
        <v>121</v>
      </c>
      <c r="G73" s="202">
        <v>200</v>
      </c>
      <c r="H73" s="202">
        <f>340+120</f>
        <v>460</v>
      </c>
      <c r="I73" s="202">
        <v>200</v>
      </c>
      <c r="J73" s="202">
        <v>200</v>
      </c>
      <c r="K73" s="216">
        <f>H73+I73+J73+G73</f>
        <v>1060</v>
      </c>
      <c r="L73" s="204" t="s">
        <v>112</v>
      </c>
    </row>
    <row r="74" spans="1:12" ht="29.25" customHeight="1" thickBot="1" x14ac:dyDescent="0.3">
      <c r="A74" s="144" t="s">
        <v>260</v>
      </c>
      <c r="B74" s="205"/>
      <c r="C74" s="226"/>
      <c r="D74" s="226"/>
      <c r="E74" s="226"/>
      <c r="F74" s="226"/>
      <c r="G74" s="208"/>
      <c r="H74" s="208"/>
      <c r="I74" s="208"/>
      <c r="J74" s="208"/>
      <c r="K74" s="227"/>
      <c r="L74" s="223"/>
    </row>
    <row r="75" spans="1:12" ht="21" customHeight="1" thickBot="1" x14ac:dyDescent="0.3">
      <c r="A75" s="131" t="s">
        <v>252</v>
      </c>
      <c r="B75" s="244" t="s">
        <v>87</v>
      </c>
      <c r="C75" s="167" t="s">
        <v>125</v>
      </c>
      <c r="D75" s="167" t="s">
        <v>118</v>
      </c>
      <c r="E75" s="167" t="s">
        <v>271</v>
      </c>
      <c r="F75" s="167" t="s">
        <v>121</v>
      </c>
      <c r="G75" s="168">
        <v>0</v>
      </c>
      <c r="H75" s="168">
        <v>300</v>
      </c>
      <c r="I75" s="168">
        <v>0</v>
      </c>
      <c r="J75" s="168">
        <v>0</v>
      </c>
      <c r="K75" s="169">
        <f>H75+I75+J75+G75</f>
        <v>300</v>
      </c>
      <c r="L75" s="170"/>
    </row>
    <row r="76" spans="1:12" ht="30.75" customHeight="1" thickBot="1" x14ac:dyDescent="0.3">
      <c r="A76" s="161" t="s">
        <v>274</v>
      </c>
      <c r="B76" s="246"/>
      <c r="C76" s="167" t="s">
        <v>125</v>
      </c>
      <c r="D76" s="167" t="s">
        <v>118</v>
      </c>
      <c r="E76" s="167" t="s">
        <v>272</v>
      </c>
      <c r="F76" s="167" t="s">
        <v>121</v>
      </c>
      <c r="G76" s="168">
        <v>0</v>
      </c>
      <c r="H76" s="168">
        <v>800</v>
      </c>
      <c r="I76" s="168">
        <v>0</v>
      </c>
      <c r="J76" s="168">
        <v>0</v>
      </c>
      <c r="K76" s="169">
        <v>800</v>
      </c>
      <c r="L76" s="170"/>
    </row>
    <row r="77" spans="1:12" ht="15.75" thickBot="1" x14ac:dyDescent="0.3">
      <c r="A77" s="209" t="s">
        <v>113</v>
      </c>
      <c r="B77" s="210"/>
      <c r="C77" s="224"/>
      <c r="D77" s="224"/>
      <c r="E77" s="224"/>
      <c r="F77" s="224"/>
      <c r="G77" s="224"/>
      <c r="H77" s="224"/>
      <c r="I77" s="224"/>
      <c r="J77" s="224"/>
      <c r="K77" s="224"/>
      <c r="L77" s="225"/>
    </row>
    <row r="78" spans="1:12" x14ac:dyDescent="0.25">
      <c r="A78" s="44" t="s">
        <v>111</v>
      </c>
      <c r="B78" s="204" t="s">
        <v>87</v>
      </c>
      <c r="C78" s="214">
        <v>931</v>
      </c>
      <c r="D78" s="214" t="s">
        <v>118</v>
      </c>
      <c r="E78" s="214"/>
      <c r="F78" s="214"/>
      <c r="G78" s="202" t="s">
        <v>257</v>
      </c>
      <c r="H78" s="202">
        <v>0</v>
      </c>
      <c r="I78" s="202">
        <v>0</v>
      </c>
      <c r="J78" s="202">
        <v>0</v>
      </c>
      <c r="K78" s="202">
        <f>J78+H78+I78+G78</f>
        <v>0</v>
      </c>
      <c r="L78" s="204"/>
    </row>
    <row r="79" spans="1:12" ht="26.25" thickBot="1" x14ac:dyDescent="0.3">
      <c r="A79" s="134" t="s">
        <v>115</v>
      </c>
      <c r="B79" s="205"/>
      <c r="C79" s="215"/>
      <c r="D79" s="215"/>
      <c r="E79" s="215"/>
      <c r="F79" s="215"/>
      <c r="G79" s="203"/>
      <c r="H79" s="203"/>
      <c r="I79" s="203"/>
      <c r="J79" s="203"/>
      <c r="K79" s="203"/>
      <c r="L79" s="205"/>
    </row>
    <row r="80" spans="1:12" x14ac:dyDescent="0.25">
      <c r="A80" s="44" t="s">
        <v>114</v>
      </c>
      <c r="B80" s="204" t="s">
        <v>87</v>
      </c>
      <c r="C80" s="214">
        <v>931</v>
      </c>
      <c r="D80" s="214" t="s">
        <v>117</v>
      </c>
      <c r="E80" s="214" t="s">
        <v>270</v>
      </c>
      <c r="F80" s="214" t="s">
        <v>133</v>
      </c>
      <c r="G80" s="202">
        <v>26299.9</v>
      </c>
      <c r="H80" s="202">
        <v>28984.5</v>
      </c>
      <c r="I80" s="202">
        <v>28984.5</v>
      </c>
      <c r="J80" s="202">
        <v>28984.5</v>
      </c>
      <c r="K80" s="202">
        <f>J80+H80+I80+G80</f>
        <v>113253.4</v>
      </c>
      <c r="L80" s="204" t="s">
        <v>220</v>
      </c>
    </row>
    <row r="81" spans="1:12" ht="39" thickBot="1" x14ac:dyDescent="0.3">
      <c r="A81" s="134" t="s">
        <v>145</v>
      </c>
      <c r="B81" s="205"/>
      <c r="C81" s="215"/>
      <c r="D81" s="215"/>
      <c r="E81" s="215"/>
      <c r="F81" s="215"/>
      <c r="G81" s="203"/>
      <c r="H81" s="203"/>
      <c r="I81" s="203"/>
      <c r="J81" s="203"/>
      <c r="K81" s="203"/>
      <c r="L81" s="205"/>
    </row>
    <row r="82" spans="1:12" ht="15.75" thickBot="1" x14ac:dyDescent="0.3">
      <c r="A82" s="84" t="s">
        <v>116</v>
      </c>
      <c r="B82" s="43"/>
      <c r="C82" s="87"/>
      <c r="D82" s="87"/>
      <c r="E82" s="87"/>
      <c r="F82" s="87"/>
      <c r="G82" s="149">
        <f>G18+G19+G21+G24+G26+G28+G30+G34+G36+G39+G43+G45+G47+G50+G52+G53+G54+G55+G56+G57+G59+G63+G65+G67+G69+G73+G75+G78+G80+G23+G76</f>
        <v>45953.5</v>
      </c>
      <c r="H82" s="149">
        <f>H18+H19+H21+H24+H26+H28+H30+H34+H36+H39+H43+H45+H47+H50+H52+H53+H54+H55+H56+H57+H59+H63+H65+H67+H69+H73+H75+H78+H80+H23+H76</f>
        <v>57650.100000000006</v>
      </c>
      <c r="I82" s="149">
        <f t="shared" ref="I82:K82" si="1">I18+I19+I21+I24+I26+I28+I30+I34+I36+I39+I43+I45+I47+I50+I52+I53+I54+I55+I56+I57+I59+I63+I65+I67+I69+I73+I75+I78+I80+I23+I76</f>
        <v>38462.9</v>
      </c>
      <c r="J82" s="149">
        <f t="shared" si="1"/>
        <v>38462.9</v>
      </c>
      <c r="K82" s="149">
        <f t="shared" si="1"/>
        <v>180529.4</v>
      </c>
      <c r="L82" s="43"/>
    </row>
  </sheetData>
  <mergeCells count="229">
    <mergeCell ref="B75:B76"/>
    <mergeCell ref="C18:C20"/>
    <mergeCell ref="A18:A20"/>
    <mergeCell ref="L18:L20"/>
    <mergeCell ref="J78:J79"/>
    <mergeCell ref="J34:J35"/>
    <mergeCell ref="J28:J29"/>
    <mergeCell ref="J30:J31"/>
    <mergeCell ref="J39:J40"/>
    <mergeCell ref="J50:J51"/>
    <mergeCell ref="A32:L32"/>
    <mergeCell ref="A33:L33"/>
    <mergeCell ref="B34:B35"/>
    <mergeCell ref="C34:C35"/>
    <mergeCell ref="D34:D35"/>
    <mergeCell ref="E34:E35"/>
    <mergeCell ref="F34:F35"/>
    <mergeCell ref="H34:H35"/>
    <mergeCell ref="I34:I35"/>
    <mergeCell ref="K34:K35"/>
    <mergeCell ref="L34:L35"/>
    <mergeCell ref="A41:L41"/>
    <mergeCell ref="A42:L42"/>
    <mergeCell ref="H36:H37"/>
    <mergeCell ref="I36:I37"/>
    <mergeCell ref="K36:K37"/>
    <mergeCell ref="L36:L37"/>
    <mergeCell ref="L24:L26"/>
    <mergeCell ref="J24:J25"/>
    <mergeCell ref="A25:A26"/>
    <mergeCell ref="G34:G35"/>
    <mergeCell ref="G36:G37"/>
    <mergeCell ref="G39:G40"/>
    <mergeCell ref="A38:L38"/>
    <mergeCell ref="B39:B40"/>
    <mergeCell ref="C39:C40"/>
    <mergeCell ref="D39:D40"/>
    <mergeCell ref="E39:E40"/>
    <mergeCell ref="F39:F40"/>
    <mergeCell ref="B36:B37"/>
    <mergeCell ref="C36:C37"/>
    <mergeCell ref="D36:D37"/>
    <mergeCell ref="E36:E37"/>
    <mergeCell ref="F36:F37"/>
    <mergeCell ref="H39:H40"/>
    <mergeCell ref="L39:L40"/>
    <mergeCell ref="A10:A12"/>
    <mergeCell ref="B10:B12"/>
    <mergeCell ref="C10:F11"/>
    <mergeCell ref="L10:L12"/>
    <mergeCell ref="A13:L13"/>
    <mergeCell ref="A14:L14"/>
    <mergeCell ref="A15:L15"/>
    <mergeCell ref="A16:L16"/>
    <mergeCell ref="H19:H20"/>
    <mergeCell ref="I19:I20"/>
    <mergeCell ref="K19:K20"/>
    <mergeCell ref="J19:J20"/>
    <mergeCell ref="G11:K11"/>
    <mergeCell ref="G10:K10"/>
    <mergeCell ref="B21:B22"/>
    <mergeCell ref="C21:C22"/>
    <mergeCell ref="B18:B20"/>
    <mergeCell ref="D21:D22"/>
    <mergeCell ref="E21:E22"/>
    <mergeCell ref="F21:F22"/>
    <mergeCell ref="H21:H22"/>
    <mergeCell ref="I21:I22"/>
    <mergeCell ref="G19:G20"/>
    <mergeCell ref="D19:D20"/>
    <mergeCell ref="E19:E20"/>
    <mergeCell ref="F19:F20"/>
    <mergeCell ref="K21:K22"/>
    <mergeCell ref="L30:L31"/>
    <mergeCell ref="B30:B31"/>
    <mergeCell ref="C30:C31"/>
    <mergeCell ref="D30:D31"/>
    <mergeCell ref="E30:E31"/>
    <mergeCell ref="F30:F31"/>
    <mergeCell ref="H30:H31"/>
    <mergeCell ref="I30:I31"/>
    <mergeCell ref="K30:K31"/>
    <mergeCell ref="G21:G22"/>
    <mergeCell ref="L21:L22"/>
    <mergeCell ref="C24:C25"/>
    <mergeCell ref="D24:D25"/>
    <mergeCell ref="E24:E25"/>
    <mergeCell ref="F24:F25"/>
    <mergeCell ref="H24:H25"/>
    <mergeCell ref="I24:I25"/>
    <mergeCell ref="K24:K25"/>
    <mergeCell ref="B24:B26"/>
    <mergeCell ref="G24:G25"/>
    <mergeCell ref="G28:G29"/>
    <mergeCell ref="G30:G31"/>
    <mergeCell ref="J21:J22"/>
    <mergeCell ref="H43:H44"/>
    <mergeCell ref="I43:I44"/>
    <mergeCell ref="K43:K44"/>
    <mergeCell ref="L43:L46"/>
    <mergeCell ref="C45:C46"/>
    <mergeCell ref="D45:D46"/>
    <mergeCell ref="E45:E46"/>
    <mergeCell ref="F45:F46"/>
    <mergeCell ref="H45:H46"/>
    <mergeCell ref="C43:C44"/>
    <mergeCell ref="D43:D44"/>
    <mergeCell ref="E43:E44"/>
    <mergeCell ref="F43:F44"/>
    <mergeCell ref="I45:I46"/>
    <mergeCell ref="K45:K46"/>
    <mergeCell ref="G43:G44"/>
    <mergeCell ref="L47:L48"/>
    <mergeCell ref="A49:L49"/>
    <mergeCell ref="B50:B51"/>
    <mergeCell ref="C50:C51"/>
    <mergeCell ref="D50:D51"/>
    <mergeCell ref="E50:E51"/>
    <mergeCell ref="F50:F51"/>
    <mergeCell ref="H50:H51"/>
    <mergeCell ref="I50:I51"/>
    <mergeCell ref="K50:K51"/>
    <mergeCell ref="L50:L51"/>
    <mergeCell ref="C59:C61"/>
    <mergeCell ref="D59:D61"/>
    <mergeCell ref="E59:E61"/>
    <mergeCell ref="F59:F61"/>
    <mergeCell ref="H59:H61"/>
    <mergeCell ref="I59:I61"/>
    <mergeCell ref="K59:K61"/>
    <mergeCell ref="L59:L61"/>
    <mergeCell ref="A53:A57"/>
    <mergeCell ref="A60:A61"/>
    <mergeCell ref="A58:L58"/>
    <mergeCell ref="C52:C57"/>
    <mergeCell ref="C63:C64"/>
    <mergeCell ref="D63:D64"/>
    <mergeCell ref="E63:E64"/>
    <mergeCell ref="F63:F64"/>
    <mergeCell ref="H63:H64"/>
    <mergeCell ref="B63:B64"/>
    <mergeCell ref="B65:B67"/>
    <mergeCell ref="A66:A67"/>
    <mergeCell ref="L63:L67"/>
    <mergeCell ref="I69:I70"/>
    <mergeCell ref="K69:K70"/>
    <mergeCell ref="A71:L71"/>
    <mergeCell ref="K73:K74"/>
    <mergeCell ref="L73:L74"/>
    <mergeCell ref="C65:C66"/>
    <mergeCell ref="D65:D66"/>
    <mergeCell ref="E65:E66"/>
    <mergeCell ref="F65:F66"/>
    <mergeCell ref="H65:H66"/>
    <mergeCell ref="I65:I66"/>
    <mergeCell ref="K65:K66"/>
    <mergeCell ref="A68:L68"/>
    <mergeCell ref="C80:C81"/>
    <mergeCell ref="D80:D81"/>
    <mergeCell ref="E80:E81"/>
    <mergeCell ref="F80:F81"/>
    <mergeCell ref="H80:H81"/>
    <mergeCell ref="I80:I81"/>
    <mergeCell ref="L69:L70"/>
    <mergeCell ref="A72:L72"/>
    <mergeCell ref="C73:C74"/>
    <mergeCell ref="D73:D74"/>
    <mergeCell ref="E73:E74"/>
    <mergeCell ref="F73:F74"/>
    <mergeCell ref="H73:H74"/>
    <mergeCell ref="C78:C79"/>
    <mergeCell ref="D78:D79"/>
    <mergeCell ref="G78:G79"/>
    <mergeCell ref="I73:I74"/>
    <mergeCell ref="B69:B70"/>
    <mergeCell ref="B73:B74"/>
    <mergeCell ref="C69:C70"/>
    <mergeCell ref="D69:D70"/>
    <mergeCell ref="E69:E70"/>
    <mergeCell ref="F69:F70"/>
    <mergeCell ref="H69:H70"/>
    <mergeCell ref="H78:H79"/>
    <mergeCell ref="I78:I79"/>
    <mergeCell ref="K78:K79"/>
    <mergeCell ref="B80:B81"/>
    <mergeCell ref="K80:K81"/>
    <mergeCell ref="J80:J81"/>
    <mergeCell ref="G45:G46"/>
    <mergeCell ref="G50:G51"/>
    <mergeCell ref="G59:G61"/>
    <mergeCell ref="G63:G64"/>
    <mergeCell ref="G65:G66"/>
    <mergeCell ref="G69:G70"/>
    <mergeCell ref="G73:G74"/>
    <mergeCell ref="A62:L62"/>
    <mergeCell ref="I63:I64"/>
    <mergeCell ref="K63:K64"/>
    <mergeCell ref="J63:J64"/>
    <mergeCell ref="L52:L57"/>
    <mergeCell ref="B52:B57"/>
    <mergeCell ref="E78:E79"/>
    <mergeCell ref="L80:L81"/>
    <mergeCell ref="B59:B61"/>
    <mergeCell ref="B43:B46"/>
    <mergeCell ref="A77:L77"/>
    <mergeCell ref="G80:G81"/>
    <mergeCell ref="A8:L8"/>
    <mergeCell ref="L78:L79"/>
    <mergeCell ref="B78:B79"/>
    <mergeCell ref="J69:J70"/>
    <mergeCell ref="J43:J44"/>
    <mergeCell ref="J45:J46"/>
    <mergeCell ref="J73:J74"/>
    <mergeCell ref="J65:J66"/>
    <mergeCell ref="J59:J61"/>
    <mergeCell ref="J36:J37"/>
    <mergeCell ref="A27:L27"/>
    <mergeCell ref="B28:B29"/>
    <mergeCell ref="C28:C29"/>
    <mergeCell ref="D28:D29"/>
    <mergeCell ref="E28:E29"/>
    <mergeCell ref="F28:F29"/>
    <mergeCell ref="H28:H29"/>
    <mergeCell ref="I28:I29"/>
    <mergeCell ref="K28:K29"/>
    <mergeCell ref="L28:L29"/>
    <mergeCell ref="I39:I40"/>
    <mergeCell ref="K39:K40"/>
    <mergeCell ref="F78:F79"/>
  </mergeCells>
  <pageMargins left="0.15748031496062992" right="0.15748031496062992" top="0.56999999999999995" bottom="0.19" header="0.31496062992125984" footer="0.15748031496062992"/>
  <pageSetup paperSize="9" scale="7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H28" sqref="H28"/>
    </sheetView>
  </sheetViews>
  <sheetFormatPr defaultRowHeight="15" x14ac:dyDescent="0.25"/>
  <cols>
    <col min="1" max="1" width="40.28515625" style="6" customWidth="1"/>
    <col min="2" max="2" width="24.7109375" style="6" customWidth="1"/>
    <col min="3" max="3" width="10" style="6" customWidth="1"/>
    <col min="4" max="4" width="14.140625" style="6" customWidth="1"/>
    <col min="5" max="5" width="12.7109375" style="6" customWidth="1"/>
    <col min="6" max="7" width="13.28515625" style="6" customWidth="1"/>
    <col min="8" max="8" width="12.42578125" style="6" bestFit="1" customWidth="1"/>
    <col min="9" max="10" width="11.42578125" style="6" customWidth="1"/>
    <col min="11" max="11" width="12.42578125" style="6" customWidth="1"/>
    <col min="12" max="12" width="22.85546875" style="6" customWidth="1"/>
    <col min="13" max="16384" width="9.140625" style="6"/>
  </cols>
  <sheetData>
    <row r="1" spans="1:14" ht="34.5" customHeight="1" x14ac:dyDescent="0.25">
      <c r="D1" s="195"/>
      <c r="E1" s="195"/>
      <c r="F1" s="195"/>
      <c r="G1" s="119"/>
      <c r="H1" s="195" t="s">
        <v>251</v>
      </c>
      <c r="I1" s="195"/>
      <c r="J1" s="195"/>
      <c r="K1" s="195"/>
      <c r="L1" s="195"/>
    </row>
    <row r="2" spans="1:14" ht="35.25" customHeight="1" x14ac:dyDescent="0.25">
      <c r="D2" s="270"/>
      <c r="E2" s="270"/>
      <c r="F2" s="270"/>
      <c r="G2" s="120"/>
      <c r="H2" s="195" t="s">
        <v>230</v>
      </c>
      <c r="I2" s="195"/>
      <c r="J2" s="195"/>
      <c r="K2" s="195"/>
      <c r="L2" s="195"/>
      <c r="N2" s="41"/>
    </row>
    <row r="3" spans="1:14" x14ac:dyDescent="0.25">
      <c r="D3" s="32"/>
    </row>
    <row r="4" spans="1:14" ht="18.75" x14ac:dyDescent="0.3">
      <c r="A4" s="197" t="s">
        <v>187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</row>
    <row r="5" spans="1:14" ht="16.5" customHeight="1" x14ac:dyDescent="0.3">
      <c r="A5" s="33"/>
    </row>
    <row r="6" spans="1:14" ht="15.75" customHeight="1" x14ac:dyDescent="0.25">
      <c r="A6" s="261" t="s">
        <v>20</v>
      </c>
      <c r="B6" s="198" t="s">
        <v>134</v>
      </c>
      <c r="C6" s="198" t="s">
        <v>60</v>
      </c>
      <c r="D6" s="198"/>
      <c r="E6" s="198"/>
      <c r="F6" s="198"/>
      <c r="G6" s="267" t="s">
        <v>23</v>
      </c>
      <c r="H6" s="268"/>
      <c r="I6" s="268"/>
      <c r="J6" s="268"/>
      <c r="K6" s="269"/>
      <c r="L6" s="272" t="s">
        <v>61</v>
      </c>
    </row>
    <row r="7" spans="1:14" ht="15" customHeight="1" x14ac:dyDescent="0.25">
      <c r="A7" s="271"/>
      <c r="B7" s="198"/>
      <c r="C7" s="198"/>
      <c r="D7" s="198"/>
      <c r="E7" s="198"/>
      <c r="F7" s="198"/>
      <c r="G7" s="267" t="s">
        <v>24</v>
      </c>
      <c r="H7" s="268"/>
      <c r="I7" s="268"/>
      <c r="J7" s="268"/>
      <c r="K7" s="269"/>
      <c r="L7" s="272"/>
    </row>
    <row r="8" spans="1:14" x14ac:dyDescent="0.25">
      <c r="A8" s="271"/>
      <c r="B8" s="198"/>
      <c r="C8" s="198" t="s">
        <v>25</v>
      </c>
      <c r="D8" s="198" t="s">
        <v>46</v>
      </c>
      <c r="E8" s="198" t="s">
        <v>26</v>
      </c>
      <c r="F8" s="198" t="s">
        <v>62</v>
      </c>
      <c r="G8" s="261">
        <v>2014</v>
      </c>
      <c r="H8" s="261">
        <v>2015</v>
      </c>
      <c r="I8" s="261">
        <v>2016</v>
      </c>
      <c r="J8" s="261">
        <v>2017</v>
      </c>
      <c r="K8" s="198" t="s">
        <v>28</v>
      </c>
      <c r="L8" s="272"/>
    </row>
    <row r="9" spans="1:14" ht="20.25" customHeight="1" x14ac:dyDescent="0.25">
      <c r="A9" s="262"/>
      <c r="B9" s="198"/>
      <c r="C9" s="198"/>
      <c r="D9" s="198"/>
      <c r="E9" s="198"/>
      <c r="F9" s="198"/>
      <c r="G9" s="262"/>
      <c r="H9" s="262"/>
      <c r="I9" s="262"/>
      <c r="J9" s="262"/>
      <c r="K9" s="198"/>
      <c r="L9" s="272"/>
    </row>
    <row r="10" spans="1:14" ht="15.75" x14ac:dyDescent="0.25">
      <c r="A10" s="263" t="s">
        <v>231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</row>
    <row r="11" spans="1:14" ht="15.75" x14ac:dyDescent="0.25">
      <c r="A11" s="263" t="s">
        <v>232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</row>
    <row r="12" spans="1:14" ht="17.25" customHeight="1" x14ac:dyDescent="0.25">
      <c r="A12" s="264" t="s">
        <v>135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6"/>
    </row>
    <row r="13" spans="1:14" ht="15.75" x14ac:dyDescent="0.25">
      <c r="A13" s="260" t="s">
        <v>136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</row>
    <row r="14" spans="1:14" ht="15.75" x14ac:dyDescent="0.25">
      <c r="A14" s="260" t="s">
        <v>42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</row>
    <row r="15" spans="1:14" ht="48.75" customHeight="1" x14ac:dyDescent="0.25">
      <c r="A15" s="90" t="s">
        <v>237</v>
      </c>
      <c r="B15" s="257" t="s">
        <v>87</v>
      </c>
      <c r="C15" s="91">
        <v>931</v>
      </c>
      <c r="D15" s="92" t="s">
        <v>119</v>
      </c>
      <c r="E15" s="92" t="s">
        <v>139</v>
      </c>
      <c r="F15" s="92" t="s">
        <v>140</v>
      </c>
      <c r="G15" s="129">
        <v>3949.8</v>
      </c>
      <c r="H15" s="112">
        <f>2617.4+525.27</f>
        <v>3142.67</v>
      </c>
      <c r="I15" s="93">
        <v>3407.8</v>
      </c>
      <c r="J15" s="93">
        <v>3407.8</v>
      </c>
      <c r="K15" s="93">
        <f>H15+I15+J15+G15</f>
        <v>13908.07</v>
      </c>
      <c r="L15" s="193" t="s">
        <v>137</v>
      </c>
    </row>
    <row r="16" spans="1:14" ht="20.25" customHeight="1" x14ac:dyDescent="0.25">
      <c r="A16" s="90" t="s">
        <v>242</v>
      </c>
      <c r="B16" s="258"/>
      <c r="C16" s="109">
        <v>931</v>
      </c>
      <c r="D16" s="92" t="s">
        <v>119</v>
      </c>
      <c r="E16" s="92" t="s">
        <v>139</v>
      </c>
      <c r="F16" s="92" t="s">
        <v>140</v>
      </c>
      <c r="G16" s="92"/>
      <c r="H16" s="112">
        <f>790.4+158.63</f>
        <v>949.03</v>
      </c>
      <c r="I16" s="94">
        <v>0</v>
      </c>
      <c r="J16" s="94">
        <v>0</v>
      </c>
      <c r="K16" s="112">
        <f t="shared" ref="K16:K27" si="0">H16+I16+J16+G16</f>
        <v>949.03</v>
      </c>
      <c r="L16" s="194"/>
    </row>
    <row r="17" spans="1:12" ht="15.75" customHeight="1" x14ac:dyDescent="0.25">
      <c r="A17" s="90" t="s">
        <v>238</v>
      </c>
      <c r="B17" s="258"/>
      <c r="C17" s="109">
        <v>931</v>
      </c>
      <c r="D17" s="92" t="s">
        <v>119</v>
      </c>
      <c r="E17" s="92" t="s">
        <v>139</v>
      </c>
      <c r="F17" s="92" t="s">
        <v>121</v>
      </c>
      <c r="G17" s="92"/>
      <c r="H17" s="112">
        <f>60+0.636</f>
        <v>60.636000000000003</v>
      </c>
      <c r="I17" s="94">
        <v>0</v>
      </c>
      <c r="J17" s="94">
        <v>0</v>
      </c>
      <c r="K17" s="112">
        <f t="shared" si="0"/>
        <v>60.636000000000003</v>
      </c>
      <c r="L17" s="194"/>
    </row>
    <row r="18" spans="1:12" x14ac:dyDescent="0.25">
      <c r="A18" s="90" t="s">
        <v>243</v>
      </c>
      <c r="B18" s="258"/>
      <c r="C18" s="91">
        <v>931</v>
      </c>
      <c r="D18" s="92" t="s">
        <v>119</v>
      </c>
      <c r="E18" s="92" t="s">
        <v>139</v>
      </c>
      <c r="F18" s="92" t="s">
        <v>121</v>
      </c>
      <c r="G18" s="129">
        <f>452.3-3</f>
        <v>449.3</v>
      </c>
      <c r="H18" s="112">
        <v>54.6</v>
      </c>
      <c r="I18" s="93">
        <v>278.5</v>
      </c>
      <c r="J18" s="93">
        <v>278.5</v>
      </c>
      <c r="K18" s="112">
        <f t="shared" si="0"/>
        <v>1060.9000000000001</v>
      </c>
      <c r="L18" s="194"/>
    </row>
    <row r="19" spans="1:12" x14ac:dyDescent="0.25">
      <c r="A19" s="90" t="s">
        <v>244</v>
      </c>
      <c r="B19" s="258"/>
      <c r="C19" s="109">
        <v>931</v>
      </c>
      <c r="D19" s="92" t="s">
        <v>119</v>
      </c>
      <c r="E19" s="92" t="s">
        <v>139</v>
      </c>
      <c r="F19" s="92" t="s">
        <v>121</v>
      </c>
      <c r="G19" s="92"/>
      <c r="H19" s="159">
        <v>22.6</v>
      </c>
      <c r="I19" s="159">
        <v>0</v>
      </c>
      <c r="J19" s="159">
        <v>0</v>
      </c>
      <c r="K19" s="159">
        <f t="shared" si="0"/>
        <v>22.6</v>
      </c>
      <c r="L19" s="194"/>
    </row>
    <row r="20" spans="1:12" x14ac:dyDescent="0.25">
      <c r="A20" s="90" t="s">
        <v>245</v>
      </c>
      <c r="B20" s="258"/>
      <c r="C20" s="109">
        <v>931</v>
      </c>
      <c r="D20" s="92" t="s">
        <v>119</v>
      </c>
      <c r="E20" s="92" t="s">
        <v>139</v>
      </c>
      <c r="F20" s="92" t="s">
        <v>121</v>
      </c>
      <c r="G20" s="129">
        <v>17.100000000000001</v>
      </c>
      <c r="H20" s="159">
        <f>3+27.925+30</f>
        <v>60.924999999999997</v>
      </c>
      <c r="I20" s="159">
        <v>0</v>
      </c>
      <c r="J20" s="159">
        <v>0</v>
      </c>
      <c r="K20" s="159">
        <f t="shared" si="0"/>
        <v>78.025000000000006</v>
      </c>
      <c r="L20" s="194"/>
    </row>
    <row r="21" spans="1:12" ht="30" x14ac:dyDescent="0.25">
      <c r="A21" s="90" t="s">
        <v>239</v>
      </c>
      <c r="B21" s="258"/>
      <c r="C21" s="109">
        <v>931</v>
      </c>
      <c r="D21" s="92" t="s">
        <v>119</v>
      </c>
      <c r="E21" s="92" t="s">
        <v>139</v>
      </c>
      <c r="F21" s="92" t="s">
        <v>121</v>
      </c>
      <c r="G21" s="92"/>
      <c r="H21" s="159">
        <f>205.5+90</f>
        <v>295.5</v>
      </c>
      <c r="I21" s="159">
        <v>0</v>
      </c>
      <c r="J21" s="159">
        <v>0</v>
      </c>
      <c r="K21" s="159">
        <f t="shared" si="0"/>
        <v>295.5</v>
      </c>
      <c r="L21" s="194"/>
    </row>
    <row r="22" spans="1:12" x14ac:dyDescent="0.25">
      <c r="A22" s="90" t="s">
        <v>259</v>
      </c>
      <c r="B22" s="259"/>
      <c r="C22" s="139">
        <v>931</v>
      </c>
      <c r="D22" s="92" t="s">
        <v>119</v>
      </c>
      <c r="E22" s="92" t="s">
        <v>139</v>
      </c>
      <c r="F22" s="92" t="s">
        <v>121</v>
      </c>
      <c r="G22" s="92"/>
      <c r="H22" s="159">
        <v>66</v>
      </c>
      <c r="I22" s="159"/>
      <c r="J22" s="159"/>
      <c r="K22" s="159">
        <f>G22+H22+I22+J22</f>
        <v>66</v>
      </c>
      <c r="L22" s="194"/>
    </row>
    <row r="23" spans="1:12" ht="29.25" customHeight="1" x14ac:dyDescent="0.25">
      <c r="A23" s="90" t="s">
        <v>141</v>
      </c>
      <c r="B23" s="257" t="s">
        <v>87</v>
      </c>
      <c r="C23" s="91">
        <v>931</v>
      </c>
      <c r="D23" s="92" t="s">
        <v>142</v>
      </c>
      <c r="E23" s="92" t="s">
        <v>139</v>
      </c>
      <c r="F23" s="92" t="s">
        <v>140</v>
      </c>
      <c r="G23" s="129">
        <v>1023.8</v>
      </c>
      <c r="H23" s="159">
        <f>681.1+122.53</f>
        <v>803.63</v>
      </c>
      <c r="I23" s="159">
        <v>886.7</v>
      </c>
      <c r="J23" s="159">
        <v>886.7</v>
      </c>
      <c r="K23" s="159">
        <f t="shared" si="0"/>
        <v>3600.83</v>
      </c>
      <c r="L23" s="194"/>
    </row>
    <row r="24" spans="1:12" ht="18" customHeight="1" x14ac:dyDescent="0.25">
      <c r="A24" s="90" t="s">
        <v>242</v>
      </c>
      <c r="B24" s="258"/>
      <c r="C24" s="109">
        <v>931</v>
      </c>
      <c r="D24" s="92" t="s">
        <v>142</v>
      </c>
      <c r="E24" s="92" t="s">
        <v>139</v>
      </c>
      <c r="F24" s="92" t="s">
        <v>140</v>
      </c>
      <c r="G24" s="92"/>
      <c r="H24" s="159">
        <f>205.6+37.1</f>
        <v>242.7</v>
      </c>
      <c r="I24" s="159">
        <v>0</v>
      </c>
      <c r="J24" s="159">
        <v>0</v>
      </c>
      <c r="K24" s="159">
        <f t="shared" si="0"/>
        <v>242.7</v>
      </c>
      <c r="L24" s="194"/>
    </row>
    <row r="25" spans="1:12" ht="18" customHeight="1" x14ac:dyDescent="0.25">
      <c r="A25" s="90" t="s">
        <v>238</v>
      </c>
      <c r="B25" s="258"/>
      <c r="C25" s="109">
        <v>931</v>
      </c>
      <c r="D25" s="92" t="s">
        <v>142</v>
      </c>
      <c r="E25" s="92" t="s">
        <v>139</v>
      </c>
      <c r="F25" s="92" t="s">
        <v>121</v>
      </c>
      <c r="G25" s="92"/>
      <c r="H25" s="159">
        <f>10+22.664</f>
        <v>32.664000000000001</v>
      </c>
      <c r="I25" s="159">
        <v>0</v>
      </c>
      <c r="J25" s="159">
        <v>0</v>
      </c>
      <c r="K25" s="159">
        <f t="shared" si="0"/>
        <v>32.664000000000001</v>
      </c>
      <c r="L25" s="194"/>
    </row>
    <row r="26" spans="1:12" ht="16.5" customHeight="1" x14ac:dyDescent="0.25">
      <c r="A26" s="90" t="s">
        <v>243</v>
      </c>
      <c r="B26" s="258"/>
      <c r="C26" s="91">
        <v>931</v>
      </c>
      <c r="D26" s="92" t="s">
        <v>142</v>
      </c>
      <c r="E26" s="92" t="s">
        <v>139</v>
      </c>
      <c r="F26" s="92" t="s">
        <v>121</v>
      </c>
      <c r="G26" s="129">
        <v>107</v>
      </c>
      <c r="H26" s="159">
        <f>59.4+4.12</f>
        <v>63.519999999999996</v>
      </c>
      <c r="I26" s="159">
        <v>76.3</v>
      </c>
      <c r="J26" s="159">
        <v>76.3</v>
      </c>
      <c r="K26" s="159">
        <f t="shared" si="0"/>
        <v>323.12</v>
      </c>
      <c r="L26" s="194"/>
    </row>
    <row r="27" spans="1:12" ht="16.5" customHeight="1" x14ac:dyDescent="0.25">
      <c r="A27" s="90" t="s">
        <v>239</v>
      </c>
      <c r="B27" s="259"/>
      <c r="C27" s="109">
        <v>931</v>
      </c>
      <c r="D27" s="92" t="s">
        <v>142</v>
      </c>
      <c r="E27" s="92" t="s">
        <v>139</v>
      </c>
      <c r="F27" s="92" t="s">
        <v>121</v>
      </c>
      <c r="G27" s="92"/>
      <c r="H27" s="94">
        <f>6.9</f>
        <v>6.9</v>
      </c>
      <c r="I27" s="94">
        <v>0</v>
      </c>
      <c r="J27" s="94">
        <v>0</v>
      </c>
      <c r="K27" s="112">
        <f t="shared" si="0"/>
        <v>6.9</v>
      </c>
      <c r="L27" s="181"/>
    </row>
    <row r="28" spans="1:12" ht="15.75" x14ac:dyDescent="0.25">
      <c r="A28" s="133" t="s">
        <v>138</v>
      </c>
      <c r="B28" s="90"/>
      <c r="C28" s="91"/>
      <c r="D28" s="91"/>
      <c r="E28" s="91"/>
      <c r="F28" s="91"/>
      <c r="G28" s="111">
        <f>SUM(G15:G27)</f>
        <v>5547.0000000000009</v>
      </c>
      <c r="H28" s="111">
        <f>SUM(H15:H27)</f>
        <v>5801.3750000000009</v>
      </c>
      <c r="I28" s="111">
        <f t="shared" ref="I28:K28" si="1">SUM(I15:I27)</f>
        <v>4649.3</v>
      </c>
      <c r="J28" s="111">
        <f t="shared" si="1"/>
        <v>4649.3</v>
      </c>
      <c r="K28" s="111">
        <f t="shared" si="1"/>
        <v>20646.975000000002</v>
      </c>
      <c r="L28" s="95"/>
    </row>
  </sheetData>
  <mergeCells count="28">
    <mergeCell ref="A12:L12"/>
    <mergeCell ref="G6:K6"/>
    <mergeCell ref="G7:K7"/>
    <mergeCell ref="D1:F1"/>
    <mergeCell ref="H1:L1"/>
    <mergeCell ref="D2:F2"/>
    <mergeCell ref="H2:L2"/>
    <mergeCell ref="A4:L4"/>
    <mergeCell ref="A6:A9"/>
    <mergeCell ref="B6:B9"/>
    <mergeCell ref="C6:F7"/>
    <mergeCell ref="L6:L9"/>
    <mergeCell ref="B23:B27"/>
    <mergeCell ref="A13:L13"/>
    <mergeCell ref="C8:C9"/>
    <mergeCell ref="D8:D9"/>
    <mergeCell ref="L15:L27"/>
    <mergeCell ref="E8:E9"/>
    <mergeCell ref="F8:F9"/>
    <mergeCell ref="K8:K9"/>
    <mergeCell ref="H8:H9"/>
    <mergeCell ref="I8:I9"/>
    <mergeCell ref="J8:J9"/>
    <mergeCell ref="G8:G9"/>
    <mergeCell ref="A14:L14"/>
    <mergeCell ref="A10:L10"/>
    <mergeCell ref="A11:L11"/>
    <mergeCell ref="B15:B22"/>
  </mergeCells>
  <pageMargins left="0.23622047244094491" right="0.15748031496062992" top="0.35433070866141736" bottom="0.74803149606299213" header="0.31496062992125984" footer="0.31496062992125984"/>
  <pageSetup paperSize="9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A19" sqref="A19"/>
    </sheetView>
  </sheetViews>
  <sheetFormatPr defaultRowHeight="15" x14ac:dyDescent="0.25"/>
  <cols>
    <col min="1" max="1" width="40.28515625" style="6" customWidth="1"/>
    <col min="2" max="2" width="24.7109375" style="6" customWidth="1"/>
    <col min="3" max="3" width="6.7109375" style="6" customWidth="1"/>
    <col min="4" max="4" width="8.28515625" style="6" customWidth="1"/>
    <col min="5" max="5" width="9.140625" style="6" customWidth="1"/>
    <col min="6" max="6" width="9" style="6" customWidth="1"/>
    <col min="7" max="7" width="13.28515625" style="6" customWidth="1"/>
    <col min="8" max="8" width="11" style="42" customWidth="1"/>
    <col min="9" max="9" width="12.140625" style="42" bestFit="1" customWidth="1"/>
    <col min="10" max="10" width="10.7109375" style="42" customWidth="1"/>
    <col min="11" max="11" width="11.28515625" style="42" customWidth="1"/>
    <col min="12" max="12" width="28.5703125" style="6" customWidth="1"/>
    <col min="13" max="16384" width="9.140625" style="6"/>
  </cols>
  <sheetData>
    <row r="1" spans="1:12" ht="35.25" customHeight="1" x14ac:dyDescent="0.25">
      <c r="D1" s="195"/>
      <c r="E1" s="195"/>
      <c r="F1" s="195"/>
      <c r="G1" s="195"/>
      <c r="H1" s="195"/>
      <c r="I1" s="195" t="s">
        <v>267</v>
      </c>
      <c r="J1" s="195"/>
      <c r="K1" s="195"/>
      <c r="L1" s="195"/>
    </row>
    <row r="2" spans="1:12" x14ac:dyDescent="0.25">
      <c r="B2"/>
      <c r="C2"/>
      <c r="D2"/>
      <c r="E2"/>
      <c r="F2"/>
      <c r="G2"/>
      <c r="H2"/>
      <c r="I2"/>
      <c r="J2"/>
      <c r="K2"/>
      <c r="L2"/>
    </row>
    <row r="3" spans="1:12" s="32" customFormat="1" ht="12.75" x14ac:dyDescent="0.2">
      <c r="B3" s="7"/>
      <c r="C3" s="7"/>
      <c r="D3" s="7"/>
      <c r="E3" s="7"/>
      <c r="F3" s="7"/>
      <c r="G3" s="7"/>
      <c r="H3" s="7"/>
      <c r="I3" s="303" t="s">
        <v>161</v>
      </c>
      <c r="J3" s="303"/>
      <c r="K3" s="303"/>
      <c r="L3" s="303"/>
    </row>
    <row r="4" spans="1:12" s="32" customFormat="1" ht="16.5" customHeight="1" x14ac:dyDescent="0.2">
      <c r="A4" s="51"/>
      <c r="B4" s="7"/>
      <c r="C4" s="7"/>
      <c r="D4" s="7"/>
      <c r="E4" s="7"/>
      <c r="F4" s="7"/>
      <c r="G4" s="7"/>
      <c r="H4" s="7"/>
      <c r="I4" s="304" t="s">
        <v>162</v>
      </c>
      <c r="J4" s="304"/>
      <c r="K4" s="304"/>
      <c r="L4" s="304"/>
    </row>
    <row r="5" spans="1:12" s="32" customFormat="1" ht="24" customHeight="1" x14ac:dyDescent="0.2">
      <c r="B5" s="7"/>
      <c r="C5" s="7"/>
      <c r="D5" s="7"/>
      <c r="E5" s="7"/>
      <c r="F5" s="7"/>
      <c r="G5" s="7"/>
      <c r="H5" s="7"/>
      <c r="I5" s="304"/>
      <c r="J5" s="304"/>
      <c r="K5" s="304"/>
      <c r="L5" s="304"/>
    </row>
    <row r="6" spans="1:12" s="32" customFormat="1" ht="24" customHeight="1" x14ac:dyDescent="0.2">
      <c r="A6" s="51"/>
      <c r="B6" s="7"/>
      <c r="C6" s="7"/>
      <c r="D6" s="7"/>
      <c r="E6" s="7"/>
      <c r="F6" s="7"/>
      <c r="G6" s="7"/>
      <c r="H6" s="7"/>
      <c r="I6" s="8"/>
      <c r="J6" s="8"/>
      <c r="K6" s="8"/>
      <c r="L6" s="8"/>
    </row>
    <row r="7" spans="1:12" s="32" customFormat="1" ht="19.5" thickBot="1" x14ac:dyDescent="0.35">
      <c r="A7" s="51"/>
      <c r="B7" s="7"/>
      <c r="C7" s="7"/>
      <c r="D7" s="66" t="s">
        <v>163</v>
      </c>
      <c r="E7" s="7"/>
      <c r="F7" s="7"/>
      <c r="G7" s="7"/>
      <c r="H7" s="7"/>
      <c r="I7" s="7"/>
      <c r="J7" s="7"/>
      <c r="K7" s="7"/>
      <c r="L7" s="7"/>
    </row>
    <row r="8" spans="1:12" s="32" customFormat="1" ht="39" customHeight="1" thickBot="1" x14ac:dyDescent="0.25">
      <c r="A8" s="279" t="s">
        <v>20</v>
      </c>
      <c r="B8" s="279" t="s">
        <v>134</v>
      </c>
      <c r="C8" s="282" t="s">
        <v>60</v>
      </c>
      <c r="D8" s="283"/>
      <c r="E8" s="283"/>
      <c r="F8" s="284"/>
      <c r="G8" s="288" t="s">
        <v>23</v>
      </c>
      <c r="H8" s="288"/>
      <c r="I8" s="288"/>
      <c r="J8" s="288"/>
      <c r="K8" s="288"/>
      <c r="L8" s="52" t="s">
        <v>164</v>
      </c>
    </row>
    <row r="9" spans="1:12" s="32" customFormat="1" ht="13.5" customHeight="1" thickBot="1" x14ac:dyDescent="0.25">
      <c r="A9" s="280"/>
      <c r="B9" s="280"/>
      <c r="C9" s="285"/>
      <c r="D9" s="286"/>
      <c r="E9" s="286"/>
      <c r="F9" s="287"/>
      <c r="G9" s="289" t="s">
        <v>24</v>
      </c>
      <c r="H9" s="289"/>
      <c r="I9" s="289"/>
      <c r="J9" s="289"/>
      <c r="K9" s="289"/>
      <c r="L9" s="53" t="s">
        <v>165</v>
      </c>
    </row>
    <row r="10" spans="1:12" s="32" customFormat="1" ht="26.25" thickBot="1" x14ac:dyDescent="0.25">
      <c r="A10" s="281"/>
      <c r="B10" s="281"/>
      <c r="C10" s="54" t="s">
        <v>25</v>
      </c>
      <c r="D10" s="54" t="s">
        <v>46</v>
      </c>
      <c r="E10" s="54" t="s">
        <v>26</v>
      </c>
      <c r="F10" s="54" t="s">
        <v>27</v>
      </c>
      <c r="G10" s="164" t="s">
        <v>265</v>
      </c>
      <c r="H10" s="54" t="s">
        <v>166</v>
      </c>
      <c r="I10" s="54" t="s">
        <v>167</v>
      </c>
      <c r="J10" s="125" t="s">
        <v>246</v>
      </c>
      <c r="K10" s="54" t="s">
        <v>28</v>
      </c>
      <c r="L10" s="64"/>
    </row>
    <row r="11" spans="1:12" s="32" customFormat="1" ht="12.75" x14ac:dyDescent="0.2">
      <c r="A11" s="273" t="s">
        <v>168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5"/>
    </row>
    <row r="12" spans="1:12" s="32" customFormat="1" ht="13.5" thickBot="1" x14ac:dyDescent="0.25">
      <c r="A12" s="276" t="s">
        <v>169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8"/>
    </row>
    <row r="13" spans="1:12" s="32" customFormat="1" ht="13.5" thickBot="1" x14ac:dyDescent="0.25">
      <c r="A13" s="311" t="s">
        <v>170</v>
      </c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3"/>
    </row>
    <row r="14" spans="1:12" s="32" customFormat="1" ht="13.5" thickBot="1" x14ac:dyDescent="0.25">
      <c r="A14" s="299" t="s">
        <v>177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1"/>
    </row>
    <row r="15" spans="1:12" s="32" customFormat="1" ht="13.5" thickBot="1" x14ac:dyDescent="0.25">
      <c r="A15" s="290" t="s">
        <v>178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2"/>
    </row>
    <row r="16" spans="1:12" s="32" customFormat="1" ht="39" thickBot="1" x14ac:dyDescent="0.25">
      <c r="A16" s="55" t="s">
        <v>179</v>
      </c>
      <c r="B16" s="56" t="s">
        <v>65</v>
      </c>
      <c r="C16" s="58">
        <v>931</v>
      </c>
      <c r="D16" s="65" t="s">
        <v>183</v>
      </c>
      <c r="E16" s="65">
        <v>9227202</v>
      </c>
      <c r="F16" s="65" t="s">
        <v>184</v>
      </c>
      <c r="G16" s="65" t="s">
        <v>257</v>
      </c>
      <c r="H16" s="58">
        <v>0</v>
      </c>
      <c r="I16" s="58">
        <v>0</v>
      </c>
      <c r="J16" s="58">
        <v>0</v>
      </c>
      <c r="K16" s="59">
        <v>0</v>
      </c>
      <c r="L16" s="59"/>
    </row>
    <row r="17" spans="1:12" s="32" customFormat="1" ht="13.5" thickBot="1" x14ac:dyDescent="0.25">
      <c r="A17" s="299" t="s">
        <v>180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1"/>
    </row>
    <row r="18" spans="1:12" s="32" customFormat="1" ht="18.75" customHeight="1" x14ac:dyDescent="0.2">
      <c r="A18" s="60" t="s">
        <v>66</v>
      </c>
      <c r="B18" s="61" t="s">
        <v>171</v>
      </c>
      <c r="C18" s="293">
        <v>931</v>
      </c>
      <c r="D18" s="295" t="s">
        <v>183</v>
      </c>
      <c r="E18" s="295" t="s">
        <v>185</v>
      </c>
      <c r="F18" s="295" t="s">
        <v>121</v>
      </c>
      <c r="G18" s="295" t="s">
        <v>266</v>
      </c>
      <c r="H18" s="306">
        <v>150</v>
      </c>
      <c r="I18" s="293">
        <v>0</v>
      </c>
      <c r="J18" s="293">
        <v>0</v>
      </c>
      <c r="K18" s="308">
        <f>H18+I18+J18+G18</f>
        <v>200</v>
      </c>
      <c r="L18" s="297" t="s">
        <v>186</v>
      </c>
    </row>
    <row r="19" spans="1:12" s="32" customFormat="1" ht="42.75" customHeight="1" thickBot="1" x14ac:dyDescent="0.25">
      <c r="A19" s="176" t="s">
        <v>281</v>
      </c>
      <c r="B19" s="63" t="s">
        <v>172</v>
      </c>
      <c r="C19" s="305"/>
      <c r="D19" s="302"/>
      <c r="E19" s="302"/>
      <c r="F19" s="302"/>
      <c r="G19" s="302"/>
      <c r="H19" s="307"/>
      <c r="I19" s="305"/>
      <c r="J19" s="305"/>
      <c r="K19" s="309"/>
      <c r="L19" s="310"/>
    </row>
    <row r="20" spans="1:12" s="32" customFormat="1" ht="13.5" thickBot="1" x14ac:dyDescent="0.25">
      <c r="A20" s="299" t="s">
        <v>181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1"/>
    </row>
    <row r="21" spans="1:12" s="32" customFormat="1" ht="12.75" x14ac:dyDescent="0.2">
      <c r="A21" s="60" t="s">
        <v>68</v>
      </c>
      <c r="B21" s="61" t="s">
        <v>171</v>
      </c>
      <c r="C21" s="293">
        <v>931</v>
      </c>
      <c r="D21" s="295" t="s">
        <v>183</v>
      </c>
      <c r="E21" s="295">
        <v>9227202</v>
      </c>
      <c r="F21" s="295" t="s">
        <v>184</v>
      </c>
      <c r="G21" s="295" t="s">
        <v>257</v>
      </c>
      <c r="H21" s="293">
        <v>0</v>
      </c>
      <c r="I21" s="293">
        <v>0</v>
      </c>
      <c r="J21" s="293">
        <v>0</v>
      </c>
      <c r="K21" s="297">
        <v>0</v>
      </c>
      <c r="L21" s="297"/>
    </row>
    <row r="22" spans="1:12" s="32" customFormat="1" ht="26.25" thickBot="1" x14ac:dyDescent="0.25">
      <c r="A22" s="137" t="s">
        <v>173</v>
      </c>
      <c r="B22" s="61" t="s">
        <v>172</v>
      </c>
      <c r="C22" s="294"/>
      <c r="D22" s="296"/>
      <c r="E22" s="296"/>
      <c r="F22" s="296"/>
      <c r="G22" s="296"/>
      <c r="H22" s="294"/>
      <c r="I22" s="294"/>
      <c r="J22" s="294"/>
      <c r="K22" s="298"/>
      <c r="L22" s="298"/>
    </row>
    <row r="23" spans="1:12" s="32" customFormat="1" ht="13.5" thickBot="1" x14ac:dyDescent="0.25">
      <c r="A23" s="299" t="s">
        <v>182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1"/>
    </row>
    <row r="24" spans="1:12" s="32" customFormat="1" ht="12.75" x14ac:dyDescent="0.2">
      <c r="A24" s="60" t="s">
        <v>174</v>
      </c>
      <c r="B24" s="61" t="s">
        <v>171</v>
      </c>
      <c r="C24" s="293">
        <v>931</v>
      </c>
      <c r="D24" s="295" t="s">
        <v>183</v>
      </c>
      <c r="E24" s="295">
        <v>9227202</v>
      </c>
      <c r="F24" s="295" t="s">
        <v>184</v>
      </c>
      <c r="G24" s="295" t="s">
        <v>257</v>
      </c>
      <c r="H24" s="293">
        <v>0</v>
      </c>
      <c r="I24" s="293">
        <v>0</v>
      </c>
      <c r="J24" s="293">
        <v>0</v>
      </c>
      <c r="K24" s="297">
        <v>0</v>
      </c>
      <c r="L24" s="297"/>
    </row>
    <row r="25" spans="1:12" s="32" customFormat="1" ht="51.75" thickBot="1" x14ac:dyDescent="0.25">
      <c r="A25" s="162" t="s">
        <v>175</v>
      </c>
      <c r="B25" s="61" t="s">
        <v>176</v>
      </c>
      <c r="C25" s="294"/>
      <c r="D25" s="296"/>
      <c r="E25" s="296"/>
      <c r="F25" s="296"/>
      <c r="G25" s="302"/>
      <c r="H25" s="294"/>
      <c r="I25" s="294"/>
      <c r="J25" s="294"/>
      <c r="K25" s="298"/>
      <c r="L25" s="298"/>
    </row>
    <row r="26" spans="1:12" s="166" customFormat="1" thickBot="1" x14ac:dyDescent="0.25">
      <c r="A26" s="165" t="s">
        <v>263</v>
      </c>
      <c r="B26" s="165"/>
      <c r="C26" s="165"/>
      <c r="D26" s="165"/>
      <c r="E26" s="165"/>
      <c r="F26" s="165"/>
      <c r="G26" s="171">
        <v>50</v>
      </c>
      <c r="H26" s="171">
        <f>H16+H18+H21+H24</f>
        <v>150</v>
      </c>
      <c r="I26" s="171">
        <f>I16+I18+I21+I24</f>
        <v>0</v>
      </c>
      <c r="J26" s="171">
        <f>J16+J18+J21+J24</f>
        <v>0</v>
      </c>
      <c r="K26" s="171">
        <f>K16+K18+K21+K24</f>
        <v>200</v>
      </c>
      <c r="L26" s="165"/>
    </row>
  </sheetData>
  <mergeCells count="47">
    <mergeCell ref="A23:L23"/>
    <mergeCell ref="I3:L3"/>
    <mergeCell ref="I4:L5"/>
    <mergeCell ref="A17:L17"/>
    <mergeCell ref="C18:C19"/>
    <mergeCell ref="D18:D19"/>
    <mergeCell ref="E18:E19"/>
    <mergeCell ref="F18:F19"/>
    <mergeCell ref="H18:H19"/>
    <mergeCell ref="I18:I19"/>
    <mergeCell ref="J18:J19"/>
    <mergeCell ref="K18:K19"/>
    <mergeCell ref="L18:L19"/>
    <mergeCell ref="A8:A10"/>
    <mergeCell ref="A13:L13"/>
    <mergeCell ref="A14:L14"/>
    <mergeCell ref="I24:I25"/>
    <mergeCell ref="J24:J25"/>
    <mergeCell ref="K24:K25"/>
    <mergeCell ref="L24:L25"/>
    <mergeCell ref="C24:C25"/>
    <mergeCell ref="D24:D25"/>
    <mergeCell ref="E24:E25"/>
    <mergeCell ref="F24:F25"/>
    <mergeCell ref="H24:H25"/>
    <mergeCell ref="G24:G25"/>
    <mergeCell ref="A15:L15"/>
    <mergeCell ref="C21:C22"/>
    <mergeCell ref="D21:D22"/>
    <mergeCell ref="E21:E22"/>
    <mergeCell ref="K21:K22"/>
    <mergeCell ref="L21:L22"/>
    <mergeCell ref="F21:F22"/>
    <mergeCell ref="A20:L20"/>
    <mergeCell ref="H21:H22"/>
    <mergeCell ref="I21:I22"/>
    <mergeCell ref="J21:J22"/>
    <mergeCell ref="G18:G19"/>
    <mergeCell ref="G21:G22"/>
    <mergeCell ref="D1:H1"/>
    <mergeCell ref="I1:L1"/>
    <mergeCell ref="A11:L11"/>
    <mergeCell ref="A12:L12"/>
    <mergeCell ref="B8:B10"/>
    <mergeCell ref="C8:F9"/>
    <mergeCell ref="G8:K8"/>
    <mergeCell ref="G9:K9"/>
  </mergeCells>
  <pageMargins left="0.35433070866141736" right="0.19685039370078741" top="0.31496062992125984" bottom="0.35433070866141736" header="0.31496062992125984" footer="0.31496062992125984"/>
  <pageSetup paperSize="9" scale="7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E5" sqref="E5"/>
    </sheetView>
  </sheetViews>
  <sheetFormatPr defaultRowHeight="12.75" x14ac:dyDescent="0.2"/>
  <cols>
    <col min="1" max="1" width="37.42578125" style="50" customWidth="1"/>
    <col min="2" max="2" width="19.85546875" style="50" customWidth="1"/>
    <col min="3" max="10" width="9.140625" style="50"/>
    <col min="11" max="11" width="22.5703125" style="50" customWidth="1"/>
    <col min="12" max="16384" width="9.140625" style="50"/>
  </cols>
  <sheetData>
    <row r="1" spans="1:12" ht="12.75" customHeight="1" x14ac:dyDescent="0.2">
      <c r="I1" s="195" t="s">
        <v>282</v>
      </c>
      <c r="J1" s="195"/>
      <c r="K1" s="195"/>
      <c r="L1" s="79"/>
    </row>
    <row r="2" spans="1:12" x14ac:dyDescent="0.2">
      <c r="I2" s="195"/>
      <c r="J2" s="195"/>
      <c r="K2" s="195"/>
    </row>
    <row r="3" spans="1:12" x14ac:dyDescent="0.2">
      <c r="I3" s="195"/>
      <c r="J3" s="195"/>
      <c r="K3" s="195"/>
    </row>
    <row r="5" spans="1:12" ht="15" customHeight="1" x14ac:dyDescent="0.2">
      <c r="I5" s="303" t="s">
        <v>161</v>
      </c>
      <c r="J5" s="303"/>
      <c r="K5" s="303"/>
    </row>
    <row r="6" spans="1:12" ht="57" customHeight="1" x14ac:dyDescent="0.2">
      <c r="I6" s="304" t="s">
        <v>235</v>
      </c>
      <c r="J6" s="304"/>
      <c r="K6" s="304"/>
    </row>
    <row r="7" spans="1:12" x14ac:dyDescent="0.2">
      <c r="A7" s="67"/>
    </row>
    <row r="8" spans="1:12" x14ac:dyDescent="0.2">
      <c r="A8" s="7"/>
    </row>
    <row r="9" spans="1:12" ht="16.5" thickBot="1" x14ac:dyDescent="0.3">
      <c r="A9" s="346" t="s">
        <v>187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</row>
    <row r="10" spans="1:12" ht="58.5" customHeight="1" x14ac:dyDescent="0.2">
      <c r="A10" s="314" t="s">
        <v>20</v>
      </c>
      <c r="B10" s="314" t="s">
        <v>134</v>
      </c>
      <c r="C10" s="317" t="s">
        <v>60</v>
      </c>
      <c r="D10" s="318"/>
      <c r="E10" s="318"/>
      <c r="F10" s="319"/>
      <c r="G10" s="323" t="s">
        <v>23</v>
      </c>
      <c r="H10" s="318"/>
      <c r="I10" s="318"/>
      <c r="J10" s="324"/>
      <c r="K10" s="314" t="s">
        <v>164</v>
      </c>
    </row>
    <row r="11" spans="1:12" ht="13.5" thickBot="1" x14ac:dyDescent="0.25">
      <c r="A11" s="315"/>
      <c r="B11" s="315"/>
      <c r="C11" s="320"/>
      <c r="D11" s="321"/>
      <c r="E11" s="321"/>
      <c r="F11" s="322"/>
      <c r="G11" s="325" t="s">
        <v>24</v>
      </c>
      <c r="H11" s="321"/>
      <c r="I11" s="321"/>
      <c r="J11" s="326"/>
      <c r="K11" s="315"/>
    </row>
    <row r="12" spans="1:12" ht="13.5" thickBot="1" x14ac:dyDescent="0.25">
      <c r="A12" s="316"/>
      <c r="B12" s="316"/>
      <c r="C12" s="54" t="s">
        <v>25</v>
      </c>
      <c r="D12" s="54" t="s">
        <v>46</v>
      </c>
      <c r="E12" s="54" t="s">
        <v>26</v>
      </c>
      <c r="F12" s="54" t="s">
        <v>62</v>
      </c>
      <c r="G12" s="54">
        <v>2015</v>
      </c>
      <c r="H12" s="54">
        <v>2016</v>
      </c>
      <c r="I12" s="54">
        <v>2017</v>
      </c>
      <c r="J12" s="54" t="s">
        <v>188</v>
      </c>
      <c r="K12" s="316"/>
    </row>
    <row r="13" spans="1:12" ht="21" customHeight="1" thickBot="1" x14ac:dyDescent="0.25">
      <c r="A13" s="299" t="s">
        <v>233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1"/>
    </row>
    <row r="14" spans="1:12" ht="21" customHeight="1" thickBot="1" x14ac:dyDescent="0.25">
      <c r="A14" s="299" t="s">
        <v>234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1"/>
    </row>
    <row r="15" spans="1:12" ht="32.25" customHeight="1" thickBot="1" x14ac:dyDescent="0.25">
      <c r="A15" s="330" t="s">
        <v>189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2"/>
    </row>
    <row r="16" spans="1:12" ht="13.5" thickBot="1" x14ac:dyDescent="0.25">
      <c r="A16" s="330" t="s">
        <v>190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2"/>
    </row>
    <row r="17" spans="1:11" ht="13.5" thickBot="1" x14ac:dyDescent="0.25">
      <c r="A17" s="55" t="s">
        <v>42</v>
      </c>
      <c r="B17" s="56"/>
      <c r="C17" s="57"/>
      <c r="D17" s="57"/>
      <c r="E17" s="57"/>
      <c r="F17" s="57"/>
      <c r="G17" s="58"/>
      <c r="H17" s="58"/>
      <c r="I17" s="58"/>
      <c r="J17" s="59"/>
      <c r="K17" s="59"/>
    </row>
    <row r="18" spans="1:11" ht="39" thickBot="1" x14ac:dyDescent="0.25">
      <c r="A18" s="68" t="s">
        <v>191</v>
      </c>
      <c r="B18" s="63"/>
      <c r="C18" s="69">
        <v>931</v>
      </c>
      <c r="D18" s="70"/>
      <c r="E18" s="70"/>
      <c r="F18" s="70"/>
      <c r="G18" s="69">
        <v>0</v>
      </c>
      <c r="H18" s="69">
        <v>0</v>
      </c>
      <c r="I18" s="69">
        <v>0</v>
      </c>
      <c r="J18" s="71">
        <v>0</v>
      </c>
      <c r="K18" s="71"/>
    </row>
    <row r="19" spans="1:11" ht="13.5" thickBot="1" x14ac:dyDescent="0.25">
      <c r="A19" s="330" t="s">
        <v>192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2"/>
    </row>
    <row r="20" spans="1:11" ht="13.5" thickBot="1" x14ac:dyDescent="0.25">
      <c r="A20" s="72" t="s">
        <v>66</v>
      </c>
      <c r="B20" s="63"/>
      <c r="C20" s="69"/>
      <c r="D20" s="70"/>
      <c r="E20" s="70"/>
      <c r="F20" s="70"/>
      <c r="G20" s="69"/>
      <c r="H20" s="69"/>
      <c r="I20" s="69"/>
      <c r="J20" s="71"/>
      <c r="K20" s="71"/>
    </row>
    <row r="21" spans="1:11" ht="39" thickBot="1" x14ac:dyDescent="0.25">
      <c r="A21" s="138" t="s">
        <v>193</v>
      </c>
      <c r="B21" s="63" t="s">
        <v>65</v>
      </c>
      <c r="C21" s="69">
        <v>931</v>
      </c>
      <c r="D21" s="70"/>
      <c r="E21" s="70"/>
      <c r="F21" s="70"/>
      <c r="G21" s="69">
        <v>0</v>
      </c>
      <c r="H21" s="69">
        <v>0</v>
      </c>
      <c r="I21" s="69">
        <v>0</v>
      </c>
      <c r="J21" s="71">
        <v>0</v>
      </c>
      <c r="K21" s="71" t="s">
        <v>194</v>
      </c>
    </row>
    <row r="22" spans="1:11" ht="13.5" thickBot="1" x14ac:dyDescent="0.25">
      <c r="A22" s="72" t="s">
        <v>68</v>
      </c>
      <c r="B22" s="63"/>
      <c r="C22" s="69"/>
      <c r="D22" s="70"/>
      <c r="E22" s="70"/>
      <c r="F22" s="70"/>
      <c r="G22" s="69"/>
      <c r="H22" s="69"/>
      <c r="I22" s="69"/>
      <c r="J22" s="71"/>
      <c r="K22" s="71"/>
    </row>
    <row r="23" spans="1:11" ht="26.25" thickBot="1" x14ac:dyDescent="0.25">
      <c r="A23" s="138" t="s">
        <v>195</v>
      </c>
      <c r="B23" s="63" t="s">
        <v>65</v>
      </c>
      <c r="C23" s="69">
        <v>931</v>
      </c>
      <c r="D23" s="70"/>
      <c r="E23" s="70"/>
      <c r="F23" s="70"/>
      <c r="G23" s="69">
        <v>0</v>
      </c>
      <c r="H23" s="69">
        <v>0</v>
      </c>
      <c r="I23" s="69">
        <v>0</v>
      </c>
      <c r="J23" s="71">
        <v>0</v>
      </c>
      <c r="K23" s="71" t="s">
        <v>194</v>
      </c>
    </row>
    <row r="24" spans="1:11" ht="13.5" thickBot="1" x14ac:dyDescent="0.25">
      <c r="A24" s="72" t="s">
        <v>71</v>
      </c>
      <c r="B24" s="63"/>
      <c r="C24" s="69"/>
      <c r="D24" s="70"/>
      <c r="E24" s="70"/>
      <c r="F24" s="70"/>
      <c r="G24" s="69"/>
      <c r="H24" s="69"/>
      <c r="I24" s="69"/>
      <c r="J24" s="71"/>
      <c r="K24" s="71"/>
    </row>
    <row r="25" spans="1:11" ht="26.25" thickBot="1" x14ac:dyDescent="0.25">
      <c r="A25" s="62" t="s">
        <v>196</v>
      </c>
      <c r="B25" s="63"/>
      <c r="C25" s="69">
        <v>931</v>
      </c>
      <c r="D25" s="70"/>
      <c r="E25" s="81"/>
      <c r="F25" s="70"/>
      <c r="G25" s="69">
        <v>0</v>
      </c>
      <c r="H25" s="69">
        <v>0</v>
      </c>
      <c r="I25" s="69">
        <v>0</v>
      </c>
      <c r="J25" s="71">
        <v>0</v>
      </c>
      <c r="K25" s="71" t="s">
        <v>197</v>
      </c>
    </row>
    <row r="26" spans="1:11" ht="13.5" thickBot="1" x14ac:dyDescent="0.25">
      <c r="A26" s="72" t="s">
        <v>174</v>
      </c>
      <c r="B26" s="63"/>
      <c r="C26" s="69"/>
      <c r="D26" s="70"/>
      <c r="E26" s="70"/>
      <c r="F26" s="70"/>
      <c r="G26" s="69"/>
      <c r="H26" s="69"/>
      <c r="I26" s="69"/>
      <c r="J26" s="71"/>
      <c r="K26" s="71"/>
    </row>
    <row r="27" spans="1:11" ht="26.25" thickBot="1" x14ac:dyDescent="0.25">
      <c r="A27" s="62" t="s">
        <v>198</v>
      </c>
      <c r="B27" s="63"/>
      <c r="C27" s="69">
        <v>931</v>
      </c>
      <c r="D27" s="70"/>
      <c r="E27" s="70"/>
      <c r="F27" s="70"/>
      <c r="G27" s="69">
        <v>0</v>
      </c>
      <c r="H27" s="69">
        <v>0</v>
      </c>
      <c r="I27" s="69">
        <v>0</v>
      </c>
      <c r="J27" s="71">
        <v>0</v>
      </c>
      <c r="K27" s="71"/>
    </row>
    <row r="28" spans="1:11" ht="13.5" thickBot="1" x14ac:dyDescent="0.25">
      <c r="A28" s="72" t="s">
        <v>199</v>
      </c>
      <c r="B28" s="63"/>
      <c r="C28" s="69"/>
      <c r="D28" s="70"/>
      <c r="E28" s="70"/>
      <c r="F28" s="70"/>
      <c r="G28" s="69"/>
      <c r="H28" s="69"/>
      <c r="I28" s="69"/>
      <c r="J28" s="71"/>
      <c r="K28" s="71"/>
    </row>
    <row r="29" spans="1:11" ht="26.25" thickBot="1" x14ac:dyDescent="0.25">
      <c r="A29" s="62" t="s">
        <v>200</v>
      </c>
      <c r="B29" s="63" t="s">
        <v>65</v>
      </c>
      <c r="C29" s="69">
        <v>931</v>
      </c>
      <c r="D29" s="70"/>
      <c r="E29" s="70"/>
      <c r="F29" s="70"/>
      <c r="G29" s="69">
        <v>0</v>
      </c>
      <c r="H29" s="69">
        <v>0</v>
      </c>
      <c r="I29" s="69">
        <v>0</v>
      </c>
      <c r="J29" s="71">
        <v>0</v>
      </c>
      <c r="K29" s="71"/>
    </row>
    <row r="30" spans="1:11" ht="13.5" thickBot="1" x14ac:dyDescent="0.25">
      <c r="A30" s="60" t="s">
        <v>79</v>
      </c>
      <c r="B30" s="333" t="s">
        <v>65</v>
      </c>
      <c r="C30" s="96">
        <v>975</v>
      </c>
      <c r="D30" s="97"/>
      <c r="E30" s="97"/>
      <c r="F30" s="97"/>
      <c r="G30" s="97">
        <v>0</v>
      </c>
      <c r="H30" s="97">
        <v>0</v>
      </c>
      <c r="I30" s="97">
        <v>0</v>
      </c>
      <c r="J30" s="71">
        <v>0</v>
      </c>
      <c r="K30" s="297" t="s">
        <v>197</v>
      </c>
    </row>
    <row r="31" spans="1:11" ht="39" customHeight="1" thickBot="1" x14ac:dyDescent="0.25">
      <c r="A31" s="62" t="s">
        <v>201</v>
      </c>
      <c r="B31" s="334"/>
      <c r="C31" s="96">
        <v>975</v>
      </c>
      <c r="D31" s="97"/>
      <c r="E31" s="97"/>
      <c r="F31" s="97"/>
      <c r="G31" s="97">
        <v>0</v>
      </c>
      <c r="H31" s="97">
        <v>0</v>
      </c>
      <c r="I31" s="97">
        <v>0</v>
      </c>
      <c r="J31" s="71">
        <v>0</v>
      </c>
      <c r="K31" s="310"/>
    </row>
    <row r="32" spans="1:11" ht="13.5" thickBot="1" x14ac:dyDescent="0.25">
      <c r="A32" s="327" t="s">
        <v>202</v>
      </c>
      <c r="B32" s="328"/>
      <c r="C32" s="328"/>
      <c r="D32" s="328"/>
      <c r="E32" s="328"/>
      <c r="F32" s="328"/>
      <c r="G32" s="328"/>
      <c r="H32" s="328"/>
      <c r="I32" s="328"/>
      <c r="J32" s="328"/>
      <c r="K32" s="329"/>
    </row>
    <row r="33" spans="1:11" x14ac:dyDescent="0.2">
      <c r="A33" s="60" t="s">
        <v>81</v>
      </c>
      <c r="B33" s="335" t="s">
        <v>65</v>
      </c>
      <c r="C33" s="293">
        <v>931</v>
      </c>
      <c r="D33" s="343"/>
      <c r="E33" s="343"/>
      <c r="F33" s="343"/>
      <c r="G33" s="293">
        <v>0</v>
      </c>
      <c r="H33" s="293">
        <v>0</v>
      </c>
      <c r="I33" s="293">
        <v>0</v>
      </c>
      <c r="J33" s="297">
        <v>0</v>
      </c>
      <c r="K33" s="297" t="s">
        <v>197</v>
      </c>
    </row>
    <row r="34" spans="1:11" ht="65.25" customHeight="1" thickBot="1" x14ac:dyDescent="0.25">
      <c r="A34" s="62" t="s">
        <v>203</v>
      </c>
      <c r="B34" s="336"/>
      <c r="C34" s="305"/>
      <c r="D34" s="344"/>
      <c r="E34" s="344"/>
      <c r="F34" s="344"/>
      <c r="G34" s="305"/>
      <c r="H34" s="305"/>
      <c r="I34" s="305"/>
      <c r="J34" s="310"/>
      <c r="K34" s="310"/>
    </row>
    <row r="35" spans="1:11" x14ac:dyDescent="0.2">
      <c r="A35" s="60" t="s">
        <v>204</v>
      </c>
      <c r="B35" s="335" t="s">
        <v>65</v>
      </c>
      <c r="C35" s="337">
        <v>931</v>
      </c>
      <c r="D35" s="337"/>
      <c r="E35" s="339"/>
      <c r="F35" s="337"/>
      <c r="G35" s="341">
        <v>0</v>
      </c>
      <c r="H35" s="341">
        <v>0</v>
      </c>
      <c r="I35" s="341">
        <v>0</v>
      </c>
      <c r="J35" s="308">
        <f>G35+H35+I35</f>
        <v>0</v>
      </c>
      <c r="K35" s="314" t="s">
        <v>206</v>
      </c>
    </row>
    <row r="36" spans="1:11" ht="13.5" thickBot="1" x14ac:dyDescent="0.25">
      <c r="A36" s="62" t="s">
        <v>205</v>
      </c>
      <c r="B36" s="336"/>
      <c r="C36" s="338"/>
      <c r="D36" s="338"/>
      <c r="E36" s="340"/>
      <c r="F36" s="338"/>
      <c r="G36" s="342"/>
      <c r="H36" s="342"/>
      <c r="I36" s="342"/>
      <c r="J36" s="310"/>
      <c r="K36" s="316"/>
    </row>
    <row r="37" spans="1:11" ht="13.5" thickBot="1" x14ac:dyDescent="0.25">
      <c r="A37" s="327" t="s">
        <v>207</v>
      </c>
      <c r="B37" s="328"/>
      <c r="C37" s="328"/>
      <c r="D37" s="328"/>
      <c r="E37" s="328"/>
      <c r="F37" s="328"/>
      <c r="G37" s="328"/>
      <c r="H37" s="328"/>
      <c r="I37" s="328"/>
      <c r="J37" s="328"/>
      <c r="K37" s="329"/>
    </row>
    <row r="38" spans="1:11" x14ac:dyDescent="0.2">
      <c r="A38" s="60" t="s">
        <v>208</v>
      </c>
      <c r="B38" s="335" t="s">
        <v>65</v>
      </c>
      <c r="C38" s="293">
        <v>117</v>
      </c>
      <c r="D38" s="343"/>
      <c r="E38" s="343"/>
      <c r="F38" s="343"/>
      <c r="G38" s="293">
        <v>0</v>
      </c>
      <c r="H38" s="293">
        <v>0</v>
      </c>
      <c r="I38" s="293">
        <v>0</v>
      </c>
      <c r="J38" s="297">
        <v>0</v>
      </c>
      <c r="K38" s="297" t="s">
        <v>197</v>
      </c>
    </row>
    <row r="39" spans="1:11" ht="52.5" customHeight="1" x14ac:dyDescent="0.2">
      <c r="A39" s="77" t="s">
        <v>209</v>
      </c>
      <c r="B39" s="347"/>
      <c r="C39" s="294"/>
      <c r="D39" s="345"/>
      <c r="E39" s="345"/>
      <c r="F39" s="345"/>
      <c r="G39" s="294"/>
      <c r="H39" s="294"/>
      <c r="I39" s="294"/>
      <c r="J39" s="298"/>
      <c r="K39" s="298"/>
    </row>
    <row r="40" spans="1:11" ht="26.25" thickBot="1" x14ac:dyDescent="0.25">
      <c r="A40" s="73" t="s">
        <v>210</v>
      </c>
      <c r="B40" s="336"/>
      <c r="C40" s="305"/>
      <c r="D40" s="344"/>
      <c r="E40" s="344"/>
      <c r="F40" s="344"/>
      <c r="G40" s="305"/>
      <c r="H40" s="305"/>
      <c r="I40" s="305"/>
      <c r="J40" s="310"/>
      <c r="K40" s="310"/>
    </row>
    <row r="41" spans="1:11" ht="13.5" thickBot="1" x14ac:dyDescent="0.25">
      <c r="A41" s="72" t="s">
        <v>188</v>
      </c>
      <c r="B41" s="74"/>
      <c r="C41" s="75"/>
      <c r="D41" s="76"/>
      <c r="E41" s="76"/>
      <c r="F41" s="76"/>
      <c r="G41" s="98">
        <f t="shared" ref="G41:I41" si="0">G35+G31+G30</f>
        <v>0</v>
      </c>
      <c r="H41" s="78">
        <f t="shared" si="0"/>
        <v>0</v>
      </c>
      <c r="I41" s="78">
        <f t="shared" si="0"/>
        <v>0</v>
      </c>
      <c r="J41" s="98">
        <f>J35+J31+J30</f>
        <v>0</v>
      </c>
      <c r="K41" s="71"/>
    </row>
  </sheetData>
  <mergeCells count="49">
    <mergeCell ref="I6:K6"/>
    <mergeCell ref="I5:K5"/>
    <mergeCell ref="A9:K9"/>
    <mergeCell ref="I1:K3"/>
    <mergeCell ref="G38:G40"/>
    <mergeCell ref="H38:H40"/>
    <mergeCell ref="I38:I40"/>
    <mergeCell ref="J38:J40"/>
    <mergeCell ref="K38:K40"/>
    <mergeCell ref="H35:H36"/>
    <mergeCell ref="I35:I36"/>
    <mergeCell ref="J35:J36"/>
    <mergeCell ref="K35:K36"/>
    <mergeCell ref="A37:K37"/>
    <mergeCell ref="B38:B40"/>
    <mergeCell ref="C38:C40"/>
    <mergeCell ref="D38:D40"/>
    <mergeCell ref="E38:E40"/>
    <mergeCell ref="F38:F40"/>
    <mergeCell ref="H33:H34"/>
    <mergeCell ref="I33:I34"/>
    <mergeCell ref="J33:J34"/>
    <mergeCell ref="K33:K34"/>
    <mergeCell ref="B35:B36"/>
    <mergeCell ref="C35:C36"/>
    <mergeCell ref="D35:D36"/>
    <mergeCell ref="E35:E36"/>
    <mergeCell ref="F35:F36"/>
    <mergeCell ref="G35:G36"/>
    <mergeCell ref="B33:B34"/>
    <mergeCell ref="C33:C34"/>
    <mergeCell ref="D33:D34"/>
    <mergeCell ref="E33:E34"/>
    <mergeCell ref="F33:F34"/>
    <mergeCell ref="G33:G34"/>
    <mergeCell ref="A32:K32"/>
    <mergeCell ref="A13:K13"/>
    <mergeCell ref="A14:K14"/>
    <mergeCell ref="A15:K15"/>
    <mergeCell ref="A16:K16"/>
    <mergeCell ref="A19:K19"/>
    <mergeCell ref="B30:B31"/>
    <mergeCell ref="K30:K31"/>
    <mergeCell ref="K10:K12"/>
    <mergeCell ref="A10:A12"/>
    <mergeCell ref="B10:B12"/>
    <mergeCell ref="C10:F11"/>
    <mergeCell ref="G10:J10"/>
    <mergeCell ref="G11:J11"/>
  </mergeCells>
  <pageMargins left="0.27559055118110237" right="0.19685039370078741" top="0.35433070866141736" bottom="0.35433070866141736" header="0.31496062992125984" footer="0.31496062992125984"/>
  <pageSetup paperSize="9" scale="9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цифры свод</vt:lpstr>
      <vt:lpstr>приложение 1</vt:lpstr>
      <vt:lpstr>приложение 6</vt:lpstr>
      <vt:lpstr>пп1</vt:lpstr>
      <vt:lpstr>пп4</vt:lpstr>
      <vt:lpstr>пп2</vt:lpstr>
      <vt:lpstr>пп3</vt:lpstr>
      <vt:lpstr>пп5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Raisa</dc:creator>
  <cp:lastModifiedBy>Соловьева</cp:lastModifiedBy>
  <cp:lastPrinted>2015-10-07T02:13:43Z</cp:lastPrinted>
  <dcterms:created xsi:type="dcterms:W3CDTF">2014-05-07T07:46:10Z</dcterms:created>
  <dcterms:modified xsi:type="dcterms:W3CDTF">2015-11-05T09:47:01Z</dcterms:modified>
</cp:coreProperties>
</file>