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2" windowWidth="15480" windowHeight="10872"/>
  </bookViews>
  <sheets>
    <sheet name=" Краевые 2021" sheetId="1" r:id="rId1"/>
    <sheet name="Динамика" sheetId="2" r:id="rId2"/>
  </sheets>
  <definedNames>
    <definedName name="_xlnm.Print_Titles" localSheetId="0">' Краевые 2021'!$8:$8</definedName>
  </definedNames>
  <calcPr calcId="124519"/>
</workbook>
</file>

<file path=xl/calcChain.xml><?xml version="1.0" encoding="utf-8"?>
<calcChain xmlns="http://schemas.openxmlformats.org/spreadsheetml/2006/main">
  <c r="A14" i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K43"/>
  <c r="K62"/>
  <c r="K61"/>
  <c r="K72"/>
  <c r="K78"/>
  <c r="V68" i="2"/>
  <c r="V67"/>
  <c r="V66"/>
  <c r="U66"/>
  <c r="V65"/>
  <c r="V64"/>
  <c r="V63"/>
  <c r="V62"/>
  <c r="V61"/>
  <c r="V60"/>
  <c r="V59"/>
  <c r="V58"/>
  <c r="V57"/>
  <c r="V56"/>
  <c r="V55"/>
  <c r="V54"/>
  <c r="V53"/>
  <c r="V52"/>
  <c r="V51"/>
  <c r="V50"/>
  <c r="V49"/>
  <c r="V48"/>
  <c r="V47"/>
  <c r="V46"/>
  <c r="V45"/>
  <c r="U44"/>
  <c r="V43"/>
  <c r="V42"/>
  <c r="V41"/>
  <c r="V40"/>
  <c r="V39"/>
  <c r="V38"/>
  <c r="V37"/>
  <c r="V36"/>
  <c r="V35"/>
  <c r="V34"/>
  <c r="V33"/>
  <c r="V32"/>
  <c r="V31"/>
  <c r="V30"/>
  <c r="V9" s="1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U9"/>
  <c r="V8"/>
  <c r="U7"/>
  <c r="V7" s="1"/>
  <c r="R23"/>
  <c r="T23"/>
  <c r="K84" i="1"/>
  <c r="T68" i="2"/>
  <c r="T67"/>
  <c r="T66" s="1"/>
  <c r="S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 s="1"/>
  <c r="S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2"/>
  <c r="T21"/>
  <c r="T20"/>
  <c r="T19"/>
  <c r="T18"/>
  <c r="T17"/>
  <c r="T16"/>
  <c r="T15"/>
  <c r="T14"/>
  <c r="T13"/>
  <c r="T12"/>
  <c r="T11"/>
  <c r="T10"/>
  <c r="T9"/>
  <c r="S9"/>
  <c r="T8"/>
  <c r="S7"/>
  <c r="T7" s="1"/>
  <c r="R32"/>
  <c r="R20"/>
  <c r="R24"/>
  <c r="U6" l="1"/>
  <c r="V6" s="1"/>
  <c r="V44"/>
  <c r="S6"/>
  <c r="O7"/>
  <c r="O9"/>
  <c r="P35"/>
  <c r="P40"/>
  <c r="P42"/>
  <c r="O44"/>
  <c r="O66"/>
  <c r="R22"/>
  <c r="R27"/>
  <c r="K69" i="1"/>
  <c r="Q58" i="2"/>
  <c r="Q54"/>
  <c r="R41"/>
  <c r="O6" l="1"/>
  <c r="R21"/>
  <c r="K32" i="1"/>
  <c r="K66" i="2"/>
  <c r="M66"/>
  <c r="Q66"/>
  <c r="J66"/>
  <c r="N68"/>
  <c r="P68" s="1"/>
  <c r="R68" s="1"/>
  <c r="K89" i="1"/>
  <c r="K88" s="1"/>
  <c r="R29" i="2" l="1"/>
  <c r="Q44"/>
  <c r="R42"/>
  <c r="R40"/>
  <c r="R35"/>
  <c r="Q9"/>
  <c r="Q6" s="1"/>
  <c r="Q7"/>
  <c r="A10" i="1"/>
  <c r="A11" s="1"/>
  <c r="A12" s="1"/>
  <c r="A13" s="1"/>
  <c r="K16" l="1"/>
  <c r="N33" i="2" l="1"/>
  <c r="P33" s="1"/>
  <c r="R33" s="1"/>
  <c r="K30" i="1"/>
  <c r="K9" i="2"/>
  <c r="M9"/>
  <c r="J9"/>
  <c r="N43"/>
  <c r="P43" s="1"/>
  <c r="R43" s="1"/>
  <c r="N30" l="1"/>
  <c r="P30" s="1"/>
  <c r="R30" s="1"/>
  <c r="K23" i="1" l="1"/>
  <c r="N15" i="2"/>
  <c r="P15" s="1"/>
  <c r="R15" s="1"/>
  <c r="M44"/>
  <c r="M7"/>
  <c r="K59" i="1"/>
  <c r="K28"/>
  <c r="K26"/>
  <c r="K22"/>
  <c r="K20"/>
  <c r="K15"/>
  <c r="K12"/>
  <c r="K11" s="1"/>
  <c r="K10" s="1"/>
  <c r="L16" i="2"/>
  <c r="N16" s="1"/>
  <c r="P16" s="1"/>
  <c r="R16" s="1"/>
  <c r="K25" i="1"/>
  <c r="M6" i="2" l="1"/>
  <c r="L67"/>
  <c r="K87" i="1"/>
  <c r="K86" s="1"/>
  <c r="K85" s="1"/>
  <c r="L66" i="2" l="1"/>
  <c r="N67"/>
  <c r="K44"/>
  <c r="J44"/>
  <c r="L8"/>
  <c r="N8" s="1"/>
  <c r="P8" s="1"/>
  <c r="R8" s="1"/>
  <c r="K7"/>
  <c r="J7"/>
  <c r="N66" l="1"/>
  <c r="P67"/>
  <c r="L7"/>
  <c r="L28"/>
  <c r="N28" s="1"/>
  <c r="P28" s="1"/>
  <c r="R28" s="1"/>
  <c r="L62"/>
  <c r="N62" s="1"/>
  <c r="P62" s="1"/>
  <c r="R62" s="1"/>
  <c r="K77" i="1"/>
  <c r="L65" i="2"/>
  <c r="N65" s="1"/>
  <c r="P65" s="1"/>
  <c r="R65" s="1"/>
  <c r="K83" i="1"/>
  <c r="N7" i="2" l="1"/>
  <c r="P7" s="1"/>
  <c r="R7" s="1"/>
  <c r="P66"/>
  <c r="R67"/>
  <c r="R66" s="1"/>
  <c r="L26"/>
  <c r="N26" s="1"/>
  <c r="P26" s="1"/>
  <c r="R26" s="1"/>
  <c r="K6"/>
  <c r="L10"/>
  <c r="L11"/>
  <c r="N11" s="1"/>
  <c r="P11" s="1"/>
  <c r="L12"/>
  <c r="N12" s="1"/>
  <c r="P12" s="1"/>
  <c r="R12" s="1"/>
  <c r="L13"/>
  <c r="N13" s="1"/>
  <c r="P13" s="1"/>
  <c r="R13" s="1"/>
  <c r="L14"/>
  <c r="N14" s="1"/>
  <c r="P14" s="1"/>
  <c r="R14" s="1"/>
  <c r="L17"/>
  <c r="N17" s="1"/>
  <c r="P17" s="1"/>
  <c r="R17" s="1"/>
  <c r="L18"/>
  <c r="N18" s="1"/>
  <c r="P18" s="1"/>
  <c r="R18" s="1"/>
  <c r="L19"/>
  <c r="N19" s="1"/>
  <c r="P19" s="1"/>
  <c r="R19" s="1"/>
  <c r="L25"/>
  <c r="N25" s="1"/>
  <c r="P25" s="1"/>
  <c r="R25" s="1"/>
  <c r="L31"/>
  <c r="N31" s="1"/>
  <c r="P31" s="1"/>
  <c r="R31" s="1"/>
  <c r="L34"/>
  <c r="N34" s="1"/>
  <c r="P34" s="1"/>
  <c r="R34" s="1"/>
  <c r="L36"/>
  <c r="N36" s="1"/>
  <c r="P36" s="1"/>
  <c r="R36" s="1"/>
  <c r="L37"/>
  <c r="N37" s="1"/>
  <c r="P37" s="1"/>
  <c r="R37" s="1"/>
  <c r="L38"/>
  <c r="N38" s="1"/>
  <c r="P38" s="1"/>
  <c r="R38" s="1"/>
  <c r="L39"/>
  <c r="N39" s="1"/>
  <c r="P39" s="1"/>
  <c r="R39" s="1"/>
  <c r="L45"/>
  <c r="L46"/>
  <c r="N46" s="1"/>
  <c r="P46" s="1"/>
  <c r="R46" s="1"/>
  <c r="L47"/>
  <c r="N47" s="1"/>
  <c r="P47" s="1"/>
  <c r="R47" s="1"/>
  <c r="L48"/>
  <c r="N48" s="1"/>
  <c r="P48" s="1"/>
  <c r="R48" s="1"/>
  <c r="L49"/>
  <c r="N49" s="1"/>
  <c r="P49" s="1"/>
  <c r="R49" s="1"/>
  <c r="L50"/>
  <c r="N50" s="1"/>
  <c r="P50" s="1"/>
  <c r="R50" s="1"/>
  <c r="L51"/>
  <c r="N51" s="1"/>
  <c r="P51" s="1"/>
  <c r="R51" s="1"/>
  <c r="L52"/>
  <c r="N52" s="1"/>
  <c r="P52" s="1"/>
  <c r="R52" s="1"/>
  <c r="L53"/>
  <c r="N53" s="1"/>
  <c r="P53" s="1"/>
  <c r="R53" s="1"/>
  <c r="L54"/>
  <c r="N54" s="1"/>
  <c r="P54" s="1"/>
  <c r="R54" s="1"/>
  <c r="L55"/>
  <c r="N55" s="1"/>
  <c r="P55" s="1"/>
  <c r="R55" s="1"/>
  <c r="L56"/>
  <c r="N56" s="1"/>
  <c r="P56" s="1"/>
  <c r="R56" s="1"/>
  <c r="L57"/>
  <c r="N57" s="1"/>
  <c r="P57" s="1"/>
  <c r="R57" s="1"/>
  <c r="L58"/>
  <c r="N58" s="1"/>
  <c r="P58" s="1"/>
  <c r="R58" s="1"/>
  <c r="L59"/>
  <c r="N59" s="1"/>
  <c r="P59" s="1"/>
  <c r="R59" s="1"/>
  <c r="L60"/>
  <c r="N60" s="1"/>
  <c r="P60" s="1"/>
  <c r="R60" s="1"/>
  <c r="L61"/>
  <c r="N61" s="1"/>
  <c r="P61" s="1"/>
  <c r="R61" s="1"/>
  <c r="L63"/>
  <c r="N63" s="1"/>
  <c r="P63" s="1"/>
  <c r="R63" s="1"/>
  <c r="L64"/>
  <c r="N64" s="1"/>
  <c r="P64" s="1"/>
  <c r="R64" s="1"/>
  <c r="J6"/>
  <c r="K27" i="1"/>
  <c r="L9" i="2" l="1"/>
  <c r="N10"/>
  <c r="L44"/>
  <c r="N45"/>
  <c r="R11"/>
  <c r="K21" i="1"/>
  <c r="L6" i="2" l="1"/>
  <c r="N6" s="1"/>
  <c r="P6" s="1"/>
  <c r="R6" s="1"/>
  <c r="T6" s="1"/>
  <c r="P45"/>
  <c r="N44"/>
  <c r="P10"/>
  <c r="N9"/>
  <c r="K19" i="1"/>
  <c r="R10" i="2" l="1"/>
  <c r="R9" s="1"/>
  <c r="P9"/>
  <c r="P44"/>
  <c r="R45"/>
  <c r="R44" s="1"/>
  <c r="K17" i="1"/>
  <c r="K75" l="1"/>
  <c r="K79"/>
  <c r="K81"/>
  <c r="K58" l="1"/>
  <c r="K57" s="1"/>
  <c r="K29"/>
  <c r="K14" s="1"/>
  <c r="K9" l="1"/>
</calcChain>
</file>

<file path=xl/sharedStrings.xml><?xml version="1.0" encoding="utf-8"?>
<sst xmlns="http://schemas.openxmlformats.org/spreadsheetml/2006/main" count="1288" uniqueCount="189">
  <si>
    <t>Субсидии бюджетам бюджетной системы Российской Федерации (межбюджетные субсидии)</t>
  </si>
  <si>
    <t>000</t>
  </si>
  <si>
    <t>00</t>
  </si>
  <si>
    <t>0000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</si>
  <si>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</si>
  <si>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</si>
  <si>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</si>
  <si>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</si>
  <si>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04</t>
  </si>
  <si>
    <t>150</t>
  </si>
  <si>
    <t>120</t>
  </si>
  <si>
    <t>024</t>
  </si>
  <si>
    <t>25</t>
  </si>
  <si>
    <t>2</t>
  </si>
  <si>
    <t>20</t>
  </si>
  <si>
    <t>991</t>
  </si>
  <si>
    <t>30</t>
  </si>
  <si>
    <t>№ строки</t>
  </si>
  <si>
    <t>БЕЗВОЗМЕЗДНЫЕ ПОСТУПЛЕНИЯ ОТ ДРУГИХ БЮДЖЕТОВ БЮДЖЕТНОЙ СИСТЕМЫ РОССИЙСКОЙ ФЕДЕРАЦИИ</t>
  </si>
  <si>
    <t>29</t>
  </si>
  <si>
    <t>999</t>
  </si>
  <si>
    <t>Прочие субсидии</t>
  </si>
  <si>
    <t>Прочие субсидии бюджетам городских округов</t>
  </si>
  <si>
    <t>7412</t>
  </si>
  <si>
    <t>7456</t>
  </si>
  <si>
    <t>7508</t>
  </si>
  <si>
    <t>7509</t>
  </si>
  <si>
    <t>7555</t>
  </si>
  <si>
    <t>7563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</si>
  <si>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</si>
  <si>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</si>
  <si>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</si>
  <si>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7408</t>
  </si>
  <si>
    <t>7409</t>
  </si>
  <si>
    <t>7429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</si>
  <si>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</si>
  <si>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</si>
  <si>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</si>
  <si>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</si>
  <si>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</si>
  <si>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</si>
  <si>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</si>
  <si>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</si>
  <si>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</si>
  <si>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</si>
  <si>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</si>
  <si>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</si>
  <si>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</si>
  <si>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35</t>
  </si>
  <si>
    <t>118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</si>
  <si>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</si>
  <si>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7488</t>
  </si>
  <si>
    <t>0289</t>
  </si>
  <si>
    <t>1598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</si>
  <si>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</si>
  <si>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</si>
  <si>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</si>
  <si>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</si>
  <si>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</si>
  <si>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</si>
  <si>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</si>
  <si>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</si>
  <si>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Наименование кода
 классификации доходов бюджета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</si>
  <si>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</si>
  <si>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</si>
  <si>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555</t>
  </si>
  <si>
    <t>1060</t>
  </si>
  <si>
    <t>169</t>
  </si>
  <si>
    <t>304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</si>
  <si>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</si>
  <si>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7587</t>
  </si>
  <si>
    <t xml:space="preserve">Перечень  безвозмездных поступлений   из краевого бюджета,
 отраженных в доходах и  расходах бюджета г.Дивногорска в 2021 году </t>
  </si>
  <si>
    <t>2021 год, 
тыс.руб.</t>
  </si>
  <si>
    <t>210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</si>
  <si>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</si>
  <si>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на реализацию программ
 формирования современной городской среды</t>
  </si>
  <si>
    <t>Субсидии бюджетам городских округов на 
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</si>
  <si>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</si>
  <si>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
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</si>
  <si>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</si>
  <si>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</si>
  <si>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 ( на повышение безопасности дорожного движения, за счет средств дорожного фонда Красноярского края)</t>
  </si>
  <si>
    <t>Прочие субсидии бюджетам городских округов (создание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бюджета)</t>
  </si>
  <si>
    <t>Прочие субсидии бюджетам городских округов ( на обеспечение первичных мер пожарной безопасности)</t>
  </si>
  <si>
    <t>Прочие субсидии бюджетам городских округов(на поддержку деятельности муниципальных молодежных центров)</t>
  </si>
  <si>
    <t>Прочие субсидии бюджетам городских округов    ( на комплектование книжных фондов библиотек)</t>
  </si>
  <si>
    <t>Прочие субсидии бюджетам городских округов ( на содержание автомобильных дорог общего пользования местного значения за счет средств дорожного фонда Красноярского края)</t>
  </si>
  <si>
    <t>Прочие субсидии бюджетам городских округов ( 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</si>
  <si>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городских округов ( на организацию и проведение акарицидных обработок мест массового отдыха населения)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</si>
  <si>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</si>
  <si>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</si>
  <si>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</si>
  <si>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
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</si>
  <si>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
 первичного воинского учета на территориях, где отсутствуют военные комиссариаты</t>
  </si>
  <si>
    <t>Субвенции бюджетам городских округов на 
осуществление первичного воинского учета на территориях, где отсутствуют военные комиссариаты</t>
  </si>
  <si>
    <t>Субвенции бюджетам городских округов 
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</si>
  <si>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городских округов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</si>
  <si>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r>
      <rPr>
        <b/>
        <sz val="12"/>
        <rFont val="Arial"/>
        <family val="2"/>
        <charset val="204"/>
      </rPr>
      <t>Приложение 7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16 декабря  2020г. №  5 - 21 - ГС "О бюджете города
 Дивногорска на 2021 год и плановый период 2022-2023 годов" </t>
    </r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</si>
  <si>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</si>
  <si>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</si>
  <si>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</si>
  <si>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городских округов на выполнение передаваемых полномочий субъектов Российской Федерации (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</si>
  <si>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 Законом края от 1 декабря 2014 года №7-2839 )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</si>
  <si>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</si>
  <si>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</si>
  <si>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</si>
  <si>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</si>
  <si>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</si>
  <si>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</si>
  <si>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</si>
  <si>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</si>
  <si>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Корректировка
 №1</t>
  </si>
  <si>
    <t>7413</t>
  </si>
  <si>
    <t>Прочие субсидии бюджетам городских округов( 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</si>
  <si>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469</t>
  </si>
  <si>
    <t>Субвенции бюджетам на проведение
 Всероссийской переписи населения 2020 года</t>
  </si>
  <si>
    <t>Субвенции бюджетам городских округов
 на проведение Всероссийской переписи населения 2020 года</t>
  </si>
  <si>
    <t>082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</si>
  <si>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</si>
  <si>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
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</si>
  <si>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7420</t>
  </si>
  <si>
    <t>Прочие субсидии бюджетам городских округов ( на устройство плоскостных спортивных сооружений в сельской местности )</t>
  </si>
  <si>
    <t>Прочие дотации</t>
  </si>
  <si>
    <t>19</t>
  </si>
  <si>
    <t>Прочие дотации бюджетам городских округов</t>
  </si>
  <si>
    <t>2724</t>
  </si>
  <si>
    <t>10</t>
  </si>
  <si>
    <t>Дотации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</si>
  <si>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 (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</si>
  <si>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40</t>
  </si>
  <si>
    <t>Иные межбюджетные трансферты</t>
  </si>
  <si>
    <t>45</t>
  </si>
  <si>
    <t>303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</si>
  <si>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</si>
  <si>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
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</si>
  <si>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реализацию 
мероприятий по обеспечению жильем молодых семей</t>
  </si>
  <si>
    <t>Субсидии бюджетам городских округов на
 реализацию мероприятий по обеспечению жильем молодых семей</t>
  </si>
  <si>
    <t>497</t>
  </si>
  <si>
    <t>Прочие дотации бюджетам городских округов( 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сферы)</t>
  </si>
  <si>
    <t>Решение ГС 
от 17.02.2021</t>
  </si>
  <si>
    <t>Корректировка
 №2</t>
  </si>
  <si>
    <t xml:space="preserve">Решение ГС 
от </t>
  </si>
  <si>
    <t>467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</si>
  <si>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</si>
  <si>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</si>
  <si>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</si>
  <si>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7437</t>
  </si>
  <si>
    <t>Прочие субсидии бюджетам городских округов (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</si>
  <si>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7840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</si>
  <si>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</si>
  <si>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7484</t>
  </si>
  <si>
    <t>Прочие субсидии бюджетам городских округов( на создание (реконструкцию) и капитальный ремонт культурно-досуговых учреждений в сельской местности)</t>
  </si>
  <si>
    <t>Корректировка
 №3</t>
  </si>
  <si>
    <t>7608</t>
  </si>
  <si>
    <t xml:space="preserve">Прочие субсидии бюджетам городских округов (на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полиции) </t>
  </si>
  <si>
    <t>7571</t>
  </si>
  <si>
    <t xml:space="preserve"> Прочие субсидии бюджетам городских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</si>
  <si>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7507</t>
  </si>
  <si>
    <t xml:space="preserve"> Прочие субсидии бюджетам городских округов (на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</si>
  <si>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 xml:space="preserve"> Прочие субсидии бюджетам городских округов (на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края)</t>
  </si>
  <si>
    <t>2654</t>
  </si>
  <si>
    <t>Прочие субсидии бюджетам городских округов (на развитие детско-юношеского спорта)</t>
  </si>
  <si>
    <t>Корректировка
 №4</t>
  </si>
  <si>
    <t>7436</t>
  </si>
  <si>
    <t xml:space="preserve"> Прочие субсидии бюджетам городских округов(на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организациях)</t>
  </si>
  <si>
    <t>49</t>
  </si>
  <si>
    <t>Прочие межбюджетные трансферты,
 передаваемые бюджетам</t>
  </si>
  <si>
    <t>Прочие межбюджетные трансферты, передаваемые бюджетам городских округов</t>
  </si>
  <si>
    <t>7745</t>
  </si>
  <si>
    <t>Прочие межбюджетные трансферты, передаваемые бюджетам городских округов (за содействие развитию налогового потенциала)</t>
  </si>
  <si>
    <t>7418</t>
  </si>
  <si>
    <t>Прочие субсидии бюджетам городских округов (на поддержку физкультурно-спортивных клубов по месту жительства)</t>
  </si>
  <si>
    <t>2650</t>
  </si>
  <si>
    <t>Прочие субсидии бюджетам городских округов (выполнение требований федеральных стандартов спортивной подготовки)</t>
  </si>
  <si>
    <t>7575</t>
  </si>
  <si>
    <t xml:space="preserve"> Прочие субсидии бюджетам городских округов (на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товариществ к источникам электроснабжения, водоснабжения) </t>
  </si>
  <si>
    <t>7398</t>
  </si>
  <si>
    <t>Прочие субсидии бюджетам городских округов (на проведение мероприятий, направленных на обеспечение безопасного участия детей в дорожном движении)</t>
  </si>
  <si>
    <t>2138</t>
  </si>
  <si>
    <t>Прочие субсидии бюджетам городских округов (поддержка художественных народных ремесел и декоративно-прикладного искусства на территории Красноярского края)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</si>
  <si>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</si>
  <si>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7457</t>
  </si>
  <si>
    <t xml:space="preserve"> Прочие субсидии бюджетам городских округов (на организационную и материально-техническую модернизацию муниципальных молодежных центров)</t>
  </si>
  <si>
    <t>Корректировка
 №5</t>
  </si>
  <si>
    <t>7395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</si>
  <si>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</si>
  <si>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Корректировка
 №6</t>
  </si>
  <si>
    <t>Прочие субсидии бюджетам городских округов (на приведение зданий и сооружений общеобразовательных организаций в соответствие требованиям законодательства)</t>
  </si>
  <si>
    <r>
      <rPr>
        <b/>
        <sz val="12"/>
        <rFont val="Arial"/>
        <family val="2"/>
        <charset val="204"/>
      </rPr>
      <t>Приложение 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18 августа 2021 г. №12 - 70 -ГС "О  внесении  изменений  
в  решение  Дивногорского городского Совета  депутатов 
  от  16 декабря 2020  г. № 5 -21-ГС "О бюджете города 
Дивногорска на 2021 год и плановый период 2022-2023 годов"</t>
    </r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</si>
</sst>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#,##0.0"/>
    <numFmt numFmtId="166" formatCode="#,##0.00000"/>
    <numFmt numFmtId="167" formatCode="0.0"/>
    <numFmt numFmtId="168" formatCode="#,##0.000000"/>
    <numFmt numFmtId="169" formatCode="#,##0.0000"/>
    <numFmt numFmtId="170" formatCode="0.000"/>
    <numFmt numFmtId="171" formatCode="0.0000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Fill="1" applyAlignment="1">
      <alignment vertical="top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0" applyFont="1"/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49" fontId="8" fillId="2" borderId="1" xfId="0" applyNumberFormat="1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top" wrapText="1"/>
    </xf>
    <xf numFmtId="0" fontId="6" fillId="2" borderId="1" xfId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0" xfId="0" applyFont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0" fillId="0" borderId="1" xfId="0" applyBorder="1"/>
    <xf numFmtId="165" fontId="8" fillId="2" borderId="1" xfId="0" applyNumberFormat="1" applyFont="1" applyFill="1" applyBorder="1" applyAlignment="1">
      <alignment horizontal="center" vertical="center"/>
    </xf>
    <xf numFmtId="0" fontId="7" fillId="3" borderId="1" xfId="1" applyNumberFormat="1" applyFont="1" applyFill="1" applyBorder="1" applyAlignment="1">
      <alignment horizontal="left" vertical="top" wrapText="1"/>
    </xf>
    <xf numFmtId="0" fontId="7" fillId="3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wrapText="1"/>
    </xf>
    <xf numFmtId="166" fontId="8" fillId="2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49" fontId="7" fillId="2" borderId="3" xfId="0" applyNumberFormat="1" applyFont="1" applyFill="1" applyBorder="1" applyAlignment="1">
      <alignment horizontal="center" vertical="center"/>
    </xf>
    <xf numFmtId="0" fontId="12" fillId="2" borderId="1" xfId="0" applyFont="1" applyFill="1" applyBorder="1"/>
    <xf numFmtId="167" fontId="7" fillId="0" borderId="1" xfId="0" applyNumberFormat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top" wrapText="1"/>
    </xf>
    <xf numFmtId="168" fontId="8" fillId="2" borderId="1" xfId="0" applyNumberFormat="1" applyFont="1" applyFill="1" applyBorder="1" applyAlignment="1">
      <alignment horizontal="center" vertical="center"/>
    </xf>
    <xf numFmtId="168" fontId="7" fillId="2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0" fontId="7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49" fontId="7" fillId="3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vertical="center"/>
    </xf>
    <xf numFmtId="0" fontId="9" fillId="3" borderId="1" xfId="0" applyNumberFormat="1" applyFont="1" applyFill="1" applyBorder="1" applyAlignment="1">
      <alignment wrapText="1"/>
    </xf>
    <xf numFmtId="169" fontId="12" fillId="2" borderId="1" xfId="0" applyNumberFormat="1" applyFont="1" applyFill="1" applyBorder="1" applyAlignment="1">
      <alignment vertical="center"/>
    </xf>
    <xf numFmtId="0" fontId="13" fillId="3" borderId="1" xfId="1" applyNumberFormat="1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wrapText="1"/>
    </xf>
    <xf numFmtId="0" fontId="7" fillId="2" borderId="0" xfId="0" applyFont="1" applyFill="1" applyAlignment="1">
      <alignment horizontal="justify" vertical="top" wrapText="1"/>
    </xf>
    <xf numFmtId="0" fontId="7" fillId="2" borderId="1" xfId="0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horizontal="center" vertical="center"/>
    </xf>
    <xf numFmtId="170" fontId="7" fillId="2" borderId="1" xfId="0" applyNumberFormat="1" applyFont="1" applyFill="1" applyBorder="1" applyAlignment="1">
      <alignment horizontal="center" vertical="center"/>
    </xf>
    <xf numFmtId="171" fontId="7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vertical="top"/>
    </xf>
    <xf numFmtId="165" fontId="7" fillId="2" borderId="3" xfId="0" applyNumberFormat="1" applyFont="1" applyFill="1" applyBorder="1" applyAlignment="1">
      <alignment vertical="top"/>
    </xf>
    <xf numFmtId="165" fontId="12" fillId="2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right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7" fillId="0" borderId="0" xfId="2" applyFont="1" applyAlignment="1">
      <alignment horizontal="right" vertical="top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7">
    <cellStyle name="Обычный" xfId="0" builtinId="0"/>
    <cellStyle name="Обычный 2" xfId="3"/>
    <cellStyle name="Обычный 3" xfId="5"/>
    <cellStyle name="Обычный_Лист1" xfId="1"/>
    <cellStyle name="Стиль 1" xfId="2"/>
    <cellStyle name="Финансовый 2" xfId="4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0"/>
  <sheetViews>
    <sheetView tabSelected="1" view="pageBreakPreview" topLeftCell="A28" zoomScale="98" zoomScaleSheetLayoutView="98" workbookViewId="0">
      <selection activeCell="A2" sqref="A2:K2"/>
    </sheetView>
  </sheetViews>
  <sheetFormatPr defaultRowHeight="13.2"/>
  <cols>
    <col min="1" max="1" width="4.33203125" style="1" customWidth="1"/>
    <col min="2" max="2" width="6" style="1" customWidth="1"/>
    <col min="3" max="3" width="3.33203125" style="1" customWidth="1"/>
    <col min="4" max="4" width="4" style="1" customWidth="1"/>
    <col min="5" max="5" width="3.6640625" style="1" customWidth="1"/>
    <col min="6" max="6" width="5.6640625" style="1" customWidth="1"/>
    <col min="7" max="7" width="5.109375" style="1" customWidth="1"/>
    <col min="8" max="8" width="8" style="1" customWidth="1"/>
    <col min="9" max="9" width="5.88671875" style="1" customWidth="1"/>
    <col min="10" max="10" width="50.5546875" style="2" customWidth="1"/>
    <col min="11" max="11" width="13.5546875" style="3" customWidth="1"/>
    <col min="12" max="12" width="9.109375" customWidth="1"/>
  </cols>
  <sheetData>
    <row r="1" spans="1:11" ht="111" customHeight="1">
      <c r="A1" s="63" t="s">
        <v>188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1" ht="66" customHeight="1">
      <c r="A2" s="69" t="s">
        <v>97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1" ht="15">
      <c r="A3" s="5"/>
      <c r="B3" s="5"/>
      <c r="C3" s="5"/>
      <c r="D3" s="5"/>
      <c r="E3" s="6"/>
      <c r="F3" s="5"/>
      <c r="G3" s="5"/>
      <c r="H3" s="5"/>
      <c r="I3" s="5"/>
      <c r="J3" s="7"/>
      <c r="K3" s="5"/>
    </row>
    <row r="4" spans="1:11" ht="42" customHeight="1">
      <c r="A4" s="5"/>
      <c r="B4" s="62" t="s">
        <v>71</v>
      </c>
      <c r="C4" s="62"/>
      <c r="D4" s="62"/>
      <c r="E4" s="62"/>
      <c r="F4" s="62"/>
      <c r="G4" s="62"/>
      <c r="H4" s="62"/>
      <c r="I4" s="62"/>
      <c r="J4" s="62"/>
      <c r="K4" s="62"/>
    </row>
    <row r="5" spans="1:11" ht="30.75" customHeight="1">
      <c r="A5" s="66" t="s">
        <v>17</v>
      </c>
      <c r="B5" s="64" t="s">
        <v>5</v>
      </c>
      <c r="C5" s="64"/>
      <c r="D5" s="64"/>
      <c r="E5" s="64"/>
      <c r="F5" s="64"/>
      <c r="G5" s="64"/>
      <c r="H5" s="64"/>
      <c r="I5" s="64"/>
      <c r="J5" s="67" t="s">
        <v>62</v>
      </c>
      <c r="K5" s="61" t="s">
        <v>72</v>
      </c>
    </row>
    <row r="6" spans="1:11" ht="66" customHeight="1">
      <c r="A6" s="66"/>
      <c r="B6" s="65" t="s">
        <v>61</v>
      </c>
      <c r="C6" s="64" t="s">
        <v>6</v>
      </c>
      <c r="D6" s="64"/>
      <c r="E6" s="64"/>
      <c r="F6" s="64"/>
      <c r="G6" s="64"/>
      <c r="H6" s="64" t="s">
        <v>7</v>
      </c>
      <c r="I6" s="64"/>
      <c r="J6" s="68"/>
      <c r="K6" s="61"/>
    </row>
    <row r="7" spans="1:11" ht="152.4">
      <c r="A7" s="66"/>
      <c r="B7" s="65"/>
      <c r="C7" s="4" t="s">
        <v>54</v>
      </c>
      <c r="D7" s="4" t="s">
        <v>55</v>
      </c>
      <c r="E7" s="4" t="s">
        <v>56</v>
      </c>
      <c r="F7" s="4" t="s">
        <v>57</v>
      </c>
      <c r="G7" s="4" t="s">
        <v>58</v>
      </c>
      <c r="H7" s="4" t="s">
        <v>59</v>
      </c>
      <c r="I7" s="4" t="s">
        <v>60</v>
      </c>
      <c r="J7" s="68"/>
      <c r="K7" s="61"/>
    </row>
    <row r="8" spans="1:11">
      <c r="A8" s="14"/>
      <c r="B8" s="14">
        <v>1</v>
      </c>
      <c r="C8" s="14">
        <v>2</v>
      </c>
      <c r="D8" s="14">
        <v>3</v>
      </c>
      <c r="E8" s="14">
        <v>4</v>
      </c>
      <c r="F8" s="14">
        <v>5</v>
      </c>
      <c r="G8" s="14">
        <v>6</v>
      </c>
      <c r="H8" s="14">
        <v>7</v>
      </c>
      <c r="I8" s="14">
        <v>8</v>
      </c>
      <c r="J8" s="15">
        <v>9</v>
      </c>
      <c r="K8" s="14">
        <v>10</v>
      </c>
    </row>
    <row r="9" spans="1:11" ht="50.25" customHeight="1">
      <c r="A9" s="16">
        <v>1</v>
      </c>
      <c r="B9" s="11" t="s">
        <v>1</v>
      </c>
      <c r="C9" s="11" t="s">
        <v>13</v>
      </c>
      <c r="D9" s="11" t="s">
        <v>4</v>
      </c>
      <c r="E9" s="11" t="s">
        <v>2</v>
      </c>
      <c r="F9" s="11" t="s">
        <v>1</v>
      </c>
      <c r="G9" s="11" t="s">
        <v>2</v>
      </c>
      <c r="H9" s="11" t="s">
        <v>3</v>
      </c>
      <c r="I9" s="11" t="s">
        <v>1</v>
      </c>
      <c r="J9" s="8" t="s">
        <v>18</v>
      </c>
      <c r="K9" s="56">
        <f>K10+K14+K57+K85</f>
        <v>870063.62956000003</v>
      </c>
    </row>
    <row r="10" spans="1:11" ht="37.5" customHeight="1">
      <c r="A10" s="16">
        <f>A9+1</f>
        <v>2</v>
      </c>
      <c r="B10" s="26" t="s">
        <v>1</v>
      </c>
      <c r="C10" s="26" t="s">
        <v>13</v>
      </c>
      <c r="D10" s="26" t="s">
        <v>4</v>
      </c>
      <c r="E10" s="26" t="s">
        <v>126</v>
      </c>
      <c r="F10" s="26" t="s">
        <v>1</v>
      </c>
      <c r="G10" s="26" t="s">
        <v>2</v>
      </c>
      <c r="H10" s="26" t="s">
        <v>3</v>
      </c>
      <c r="I10" s="26" t="s">
        <v>9</v>
      </c>
      <c r="J10" s="27" t="s">
        <v>127</v>
      </c>
      <c r="K10" s="56">
        <f>K11</f>
        <v>12490.7</v>
      </c>
    </row>
    <row r="11" spans="1:11" ht="41.25" customHeight="1">
      <c r="A11" s="16">
        <f t="shared" ref="A11:A83" si="0">A10+1</f>
        <v>3</v>
      </c>
      <c r="B11" s="11" t="s">
        <v>1</v>
      </c>
      <c r="C11" s="11" t="s">
        <v>13</v>
      </c>
      <c r="D11" s="11" t="s">
        <v>4</v>
      </c>
      <c r="E11" s="11" t="s">
        <v>123</v>
      </c>
      <c r="F11" s="11" t="s">
        <v>20</v>
      </c>
      <c r="G11" s="11" t="s">
        <v>2</v>
      </c>
      <c r="H11" s="11" t="s">
        <v>1</v>
      </c>
      <c r="I11" s="11" t="s">
        <v>1</v>
      </c>
      <c r="J11" s="33" t="s">
        <v>122</v>
      </c>
      <c r="K11" s="57">
        <f>K12</f>
        <v>12490.7</v>
      </c>
    </row>
    <row r="12" spans="1:11" ht="35.25" customHeight="1">
      <c r="A12" s="16">
        <f t="shared" si="0"/>
        <v>4</v>
      </c>
      <c r="B12" s="11" t="s">
        <v>1</v>
      </c>
      <c r="C12" s="11" t="s">
        <v>13</v>
      </c>
      <c r="D12" s="11" t="s">
        <v>4</v>
      </c>
      <c r="E12" s="11" t="s">
        <v>123</v>
      </c>
      <c r="F12" s="11" t="s">
        <v>20</v>
      </c>
      <c r="G12" s="11" t="s">
        <v>8</v>
      </c>
      <c r="H12" s="11" t="s">
        <v>1</v>
      </c>
      <c r="I12" s="11" t="s">
        <v>1</v>
      </c>
      <c r="J12" s="33" t="s">
        <v>124</v>
      </c>
      <c r="K12" s="57">
        <f>K13</f>
        <v>12490.7</v>
      </c>
    </row>
    <row r="13" spans="1:11" ht="98.25" customHeight="1">
      <c r="A13" s="16">
        <f t="shared" si="0"/>
        <v>5</v>
      </c>
      <c r="B13" s="11" t="s">
        <v>15</v>
      </c>
      <c r="C13" s="11" t="s">
        <v>13</v>
      </c>
      <c r="D13" s="11" t="s">
        <v>4</v>
      </c>
      <c r="E13" s="11" t="s">
        <v>123</v>
      </c>
      <c r="F13" s="11" t="s">
        <v>20</v>
      </c>
      <c r="G13" s="11" t="s">
        <v>8</v>
      </c>
      <c r="H13" s="11" t="s">
        <v>125</v>
      </c>
      <c r="I13" s="11" t="s">
        <v>9</v>
      </c>
      <c r="J13" s="9" t="s">
        <v>138</v>
      </c>
      <c r="K13" s="57">
        <v>12490.7</v>
      </c>
    </row>
    <row r="14" spans="1:11" ht="46.8">
      <c r="A14" s="16">
        <f t="shared" si="0"/>
        <v>6</v>
      </c>
      <c r="B14" s="11" t="s">
        <v>1</v>
      </c>
      <c r="C14" s="11" t="s">
        <v>13</v>
      </c>
      <c r="D14" s="11" t="s">
        <v>4</v>
      </c>
      <c r="E14" s="11" t="s">
        <v>14</v>
      </c>
      <c r="F14" s="11" t="s">
        <v>1</v>
      </c>
      <c r="G14" s="11" t="s">
        <v>2</v>
      </c>
      <c r="H14" s="11" t="s">
        <v>3</v>
      </c>
      <c r="I14" s="11" t="s">
        <v>9</v>
      </c>
      <c r="J14" s="8" t="s">
        <v>0</v>
      </c>
      <c r="K14" s="56">
        <f>K15+K17+K19+K21+K25+K27+K29+K23</f>
        <v>424451.97619999998</v>
      </c>
    </row>
    <row r="15" spans="1:11" ht="150">
      <c r="A15" s="16">
        <f t="shared" si="0"/>
        <v>7</v>
      </c>
      <c r="B15" s="13" t="s">
        <v>1</v>
      </c>
      <c r="C15" s="13">
        <v>2</v>
      </c>
      <c r="D15" s="11" t="s">
        <v>4</v>
      </c>
      <c r="E15" s="13">
        <v>20</v>
      </c>
      <c r="F15" s="13">
        <v>299</v>
      </c>
      <c r="G15" s="11" t="s">
        <v>2</v>
      </c>
      <c r="H15" s="13" t="s">
        <v>3</v>
      </c>
      <c r="I15" s="13">
        <v>150</v>
      </c>
      <c r="J15" s="17" t="s">
        <v>63</v>
      </c>
      <c r="K15" s="57">
        <f>K16</f>
        <v>193360.43007999999</v>
      </c>
    </row>
    <row r="16" spans="1:11" ht="150">
      <c r="A16" s="16">
        <f t="shared" si="0"/>
        <v>8</v>
      </c>
      <c r="B16" s="13">
        <v>991</v>
      </c>
      <c r="C16" s="13">
        <v>2</v>
      </c>
      <c r="D16" s="13" t="s">
        <v>4</v>
      </c>
      <c r="E16" s="13">
        <v>20</v>
      </c>
      <c r="F16" s="13">
        <v>299</v>
      </c>
      <c r="G16" s="11" t="s">
        <v>8</v>
      </c>
      <c r="H16" s="13" t="s">
        <v>3</v>
      </c>
      <c r="I16" s="13">
        <v>150</v>
      </c>
      <c r="J16" s="18" t="s">
        <v>76</v>
      </c>
      <c r="K16" s="57">
        <f>196300.78553-2940.35545</f>
        <v>193360.43007999999</v>
      </c>
    </row>
    <row r="17" spans="1:11" ht="120">
      <c r="A17" s="16">
        <f t="shared" si="0"/>
        <v>9</v>
      </c>
      <c r="B17" s="13" t="s">
        <v>1</v>
      </c>
      <c r="C17" s="13">
        <v>2</v>
      </c>
      <c r="D17" s="11" t="s">
        <v>4</v>
      </c>
      <c r="E17" s="13">
        <v>20</v>
      </c>
      <c r="F17" s="13">
        <v>302</v>
      </c>
      <c r="G17" s="11" t="s">
        <v>2</v>
      </c>
      <c r="H17" s="13" t="s">
        <v>3</v>
      </c>
      <c r="I17" s="13">
        <v>150</v>
      </c>
      <c r="J17" s="17" t="s">
        <v>64</v>
      </c>
      <c r="K17" s="57">
        <f>K18</f>
        <v>89244.007840000006</v>
      </c>
    </row>
    <row r="18" spans="1:11" ht="117" customHeight="1">
      <c r="A18" s="16">
        <f t="shared" si="0"/>
        <v>10</v>
      </c>
      <c r="B18" s="13">
        <v>991</v>
      </c>
      <c r="C18" s="13">
        <v>2</v>
      </c>
      <c r="D18" s="13" t="s">
        <v>4</v>
      </c>
      <c r="E18" s="13">
        <v>20</v>
      </c>
      <c r="F18" s="13">
        <v>302</v>
      </c>
      <c r="G18" s="11" t="s">
        <v>8</v>
      </c>
      <c r="H18" s="13" t="s">
        <v>3</v>
      </c>
      <c r="I18" s="13">
        <v>150</v>
      </c>
      <c r="J18" s="18" t="s">
        <v>77</v>
      </c>
      <c r="K18" s="57">
        <v>89244.007840000006</v>
      </c>
    </row>
    <row r="19" spans="1:11" ht="132" customHeight="1">
      <c r="A19" s="16">
        <f t="shared" si="0"/>
        <v>11</v>
      </c>
      <c r="B19" s="13" t="s">
        <v>1</v>
      </c>
      <c r="C19" s="13">
        <v>2</v>
      </c>
      <c r="D19" s="13" t="s">
        <v>4</v>
      </c>
      <c r="E19" s="13" t="s">
        <v>12</v>
      </c>
      <c r="F19" s="13" t="s">
        <v>67</v>
      </c>
      <c r="G19" s="11" t="s">
        <v>2</v>
      </c>
      <c r="H19" s="13" t="s">
        <v>3</v>
      </c>
      <c r="I19" s="13">
        <v>150</v>
      </c>
      <c r="J19" s="18" t="s">
        <v>74</v>
      </c>
      <c r="K19" s="57">
        <f>K20</f>
        <v>2714.2</v>
      </c>
    </row>
    <row r="20" spans="1:11" ht="130.5" customHeight="1">
      <c r="A20" s="16">
        <f t="shared" si="0"/>
        <v>12</v>
      </c>
      <c r="B20" s="13">
        <v>991</v>
      </c>
      <c r="C20" s="13">
        <v>2</v>
      </c>
      <c r="D20" s="13" t="s">
        <v>4</v>
      </c>
      <c r="E20" s="13" t="s">
        <v>12</v>
      </c>
      <c r="F20" s="13" t="s">
        <v>67</v>
      </c>
      <c r="G20" s="11" t="s">
        <v>8</v>
      </c>
      <c r="H20" s="13" t="s">
        <v>3</v>
      </c>
      <c r="I20" s="13">
        <v>150</v>
      </c>
      <c r="J20" s="51" t="s">
        <v>96</v>
      </c>
      <c r="K20" s="57">
        <f>135.71+2578.49</f>
        <v>2714.2</v>
      </c>
    </row>
    <row r="21" spans="1:11" ht="82.5" customHeight="1">
      <c r="A21" s="16">
        <f t="shared" si="0"/>
        <v>13</v>
      </c>
      <c r="B21" s="13" t="s">
        <v>1</v>
      </c>
      <c r="C21" s="13">
        <v>2</v>
      </c>
      <c r="D21" s="13" t="s">
        <v>4</v>
      </c>
      <c r="E21" s="13" t="s">
        <v>12</v>
      </c>
      <c r="F21" s="13" t="s">
        <v>68</v>
      </c>
      <c r="G21" s="11" t="s">
        <v>2</v>
      </c>
      <c r="H21" s="13" t="s">
        <v>3</v>
      </c>
      <c r="I21" s="13">
        <v>150</v>
      </c>
      <c r="J21" s="9" t="s">
        <v>69</v>
      </c>
      <c r="K21" s="57">
        <f>K22</f>
        <v>16323.8</v>
      </c>
    </row>
    <row r="22" spans="1:11" ht="75">
      <c r="A22" s="16">
        <f t="shared" si="0"/>
        <v>14</v>
      </c>
      <c r="B22" s="13">
        <v>991</v>
      </c>
      <c r="C22" s="13">
        <v>2</v>
      </c>
      <c r="D22" s="13" t="s">
        <v>4</v>
      </c>
      <c r="E22" s="13" t="s">
        <v>12</v>
      </c>
      <c r="F22" s="13" t="s">
        <v>68</v>
      </c>
      <c r="G22" s="11" t="s">
        <v>8</v>
      </c>
      <c r="H22" s="13" t="s">
        <v>3</v>
      </c>
      <c r="I22" s="13">
        <v>150</v>
      </c>
      <c r="J22" s="18" t="s">
        <v>79</v>
      </c>
      <c r="K22" s="57">
        <f>4775.60364+11548.19636</f>
        <v>16323.8</v>
      </c>
    </row>
    <row r="23" spans="1:11" ht="68.25" customHeight="1">
      <c r="A23" s="16">
        <f t="shared" si="0"/>
        <v>15</v>
      </c>
      <c r="B23" s="13" t="s">
        <v>1</v>
      </c>
      <c r="C23" s="13">
        <v>2</v>
      </c>
      <c r="D23" s="13" t="s">
        <v>4</v>
      </c>
      <c r="E23" s="13" t="s">
        <v>12</v>
      </c>
      <c r="F23" s="13" t="s">
        <v>142</v>
      </c>
      <c r="G23" s="11" t="s">
        <v>2</v>
      </c>
      <c r="H23" s="13" t="s">
        <v>3</v>
      </c>
      <c r="I23" s="13">
        <v>150</v>
      </c>
      <c r="J23" s="18" t="s">
        <v>144</v>
      </c>
      <c r="K23" s="57">
        <f>K24</f>
        <v>83.364000000000004</v>
      </c>
    </row>
    <row r="24" spans="1:11" ht="78.75" customHeight="1">
      <c r="A24" s="16">
        <f t="shared" si="0"/>
        <v>16</v>
      </c>
      <c r="B24" s="13" t="s">
        <v>15</v>
      </c>
      <c r="C24" s="13">
        <v>2</v>
      </c>
      <c r="D24" s="13" t="s">
        <v>4</v>
      </c>
      <c r="E24" s="13" t="s">
        <v>12</v>
      </c>
      <c r="F24" s="13" t="s">
        <v>142</v>
      </c>
      <c r="G24" s="11" t="s">
        <v>2</v>
      </c>
      <c r="H24" s="13" t="s">
        <v>3</v>
      </c>
      <c r="I24" s="13">
        <v>150</v>
      </c>
      <c r="J24" s="18" t="s">
        <v>145</v>
      </c>
      <c r="K24" s="57">
        <v>83.364000000000004</v>
      </c>
    </row>
    <row r="25" spans="1:11" ht="54" customHeight="1">
      <c r="A25" s="16">
        <f t="shared" si="0"/>
        <v>17</v>
      </c>
      <c r="B25" s="13" t="s">
        <v>1</v>
      </c>
      <c r="C25" s="13">
        <v>2</v>
      </c>
      <c r="D25" s="13" t="s">
        <v>4</v>
      </c>
      <c r="E25" s="13" t="s">
        <v>12</v>
      </c>
      <c r="F25" s="13" t="s">
        <v>137</v>
      </c>
      <c r="G25" s="11" t="s">
        <v>2</v>
      </c>
      <c r="H25" s="13" t="s">
        <v>3</v>
      </c>
      <c r="I25" s="13">
        <v>150</v>
      </c>
      <c r="J25" s="18" t="s">
        <v>135</v>
      </c>
      <c r="K25" s="57">
        <f>K26</f>
        <v>4540</v>
      </c>
    </row>
    <row r="26" spans="1:11" ht="63.75" customHeight="1">
      <c r="A26" s="16">
        <f t="shared" si="0"/>
        <v>18</v>
      </c>
      <c r="B26" s="13" t="s">
        <v>15</v>
      </c>
      <c r="C26" s="13">
        <v>2</v>
      </c>
      <c r="D26" s="13" t="s">
        <v>4</v>
      </c>
      <c r="E26" s="13" t="s">
        <v>12</v>
      </c>
      <c r="F26" s="13" t="s">
        <v>137</v>
      </c>
      <c r="G26" s="11" t="s">
        <v>8</v>
      </c>
      <c r="H26" s="13" t="s">
        <v>3</v>
      </c>
      <c r="I26" s="13">
        <v>150</v>
      </c>
      <c r="J26" s="18" t="s">
        <v>136</v>
      </c>
      <c r="K26" s="57">
        <f>3089.88508+1450.11492</f>
        <v>4540</v>
      </c>
    </row>
    <row r="27" spans="1:11" ht="51" customHeight="1">
      <c r="A27" s="16">
        <f t="shared" si="0"/>
        <v>19</v>
      </c>
      <c r="B27" s="11" t="s">
        <v>1</v>
      </c>
      <c r="C27" s="11" t="s">
        <v>13</v>
      </c>
      <c r="D27" s="11" t="s">
        <v>4</v>
      </c>
      <c r="E27" s="11" t="s">
        <v>12</v>
      </c>
      <c r="F27" s="11" t="s">
        <v>65</v>
      </c>
      <c r="G27" s="11" t="s">
        <v>2</v>
      </c>
      <c r="H27" s="11" t="s">
        <v>3</v>
      </c>
      <c r="I27" s="11" t="s">
        <v>9</v>
      </c>
      <c r="J27" s="18" t="s">
        <v>75</v>
      </c>
      <c r="K27" s="57">
        <f>K28</f>
        <v>17027.021099999998</v>
      </c>
    </row>
    <row r="28" spans="1:11" ht="45">
      <c r="A28" s="16">
        <f t="shared" si="0"/>
        <v>20</v>
      </c>
      <c r="B28" s="11" t="s">
        <v>15</v>
      </c>
      <c r="C28" s="11" t="s">
        <v>13</v>
      </c>
      <c r="D28" s="11" t="s">
        <v>4</v>
      </c>
      <c r="E28" s="11" t="s">
        <v>12</v>
      </c>
      <c r="F28" s="11" t="s">
        <v>65</v>
      </c>
      <c r="G28" s="11" t="s">
        <v>8</v>
      </c>
      <c r="H28" s="11" t="s">
        <v>3</v>
      </c>
      <c r="I28" s="11" t="s">
        <v>9</v>
      </c>
      <c r="J28" s="18" t="s">
        <v>80</v>
      </c>
      <c r="K28" s="57">
        <f>851.35107+16175.67003</f>
        <v>17027.021099999998</v>
      </c>
    </row>
    <row r="29" spans="1:11" ht="21.75" customHeight="1">
      <c r="A29" s="16">
        <f t="shared" si="0"/>
        <v>21</v>
      </c>
      <c r="B29" s="11" t="s">
        <v>1</v>
      </c>
      <c r="C29" s="11" t="s">
        <v>13</v>
      </c>
      <c r="D29" s="11" t="s">
        <v>4</v>
      </c>
      <c r="E29" s="11" t="s">
        <v>19</v>
      </c>
      <c r="F29" s="11" t="s">
        <v>20</v>
      </c>
      <c r="G29" s="11" t="s">
        <v>2</v>
      </c>
      <c r="H29" s="11" t="s">
        <v>3</v>
      </c>
      <c r="I29" s="11" t="s">
        <v>9</v>
      </c>
      <c r="J29" s="10" t="s">
        <v>21</v>
      </c>
      <c r="K29" s="57">
        <f t="shared" ref="K29" si="1">K30</f>
        <v>101159.15317999999</v>
      </c>
    </row>
    <row r="30" spans="1:11" ht="32.25" customHeight="1">
      <c r="A30" s="16">
        <f t="shared" si="0"/>
        <v>22</v>
      </c>
      <c r="B30" s="11" t="s">
        <v>1</v>
      </c>
      <c r="C30" s="11" t="s">
        <v>13</v>
      </c>
      <c r="D30" s="11" t="s">
        <v>4</v>
      </c>
      <c r="E30" s="11" t="s">
        <v>19</v>
      </c>
      <c r="F30" s="11" t="s">
        <v>20</v>
      </c>
      <c r="G30" s="11" t="s">
        <v>8</v>
      </c>
      <c r="H30" s="11" t="s">
        <v>3</v>
      </c>
      <c r="I30" s="11" t="s">
        <v>9</v>
      </c>
      <c r="J30" s="10" t="s">
        <v>22</v>
      </c>
      <c r="K30" s="57">
        <f>SUM(K31:K56)</f>
        <v>101159.15317999999</v>
      </c>
    </row>
    <row r="31" spans="1:11" ht="60">
      <c r="A31" s="16">
        <f t="shared" si="0"/>
        <v>23</v>
      </c>
      <c r="B31" s="11" t="s">
        <v>15</v>
      </c>
      <c r="C31" s="11" t="s">
        <v>13</v>
      </c>
      <c r="D31" s="11" t="s">
        <v>4</v>
      </c>
      <c r="E31" s="11" t="s">
        <v>19</v>
      </c>
      <c r="F31" s="11" t="s">
        <v>20</v>
      </c>
      <c r="G31" s="11" t="s">
        <v>8</v>
      </c>
      <c r="H31" s="11" t="s">
        <v>66</v>
      </c>
      <c r="I31" s="11" t="s">
        <v>9</v>
      </c>
      <c r="J31" s="9" t="s">
        <v>81</v>
      </c>
      <c r="K31" s="57">
        <v>330.3</v>
      </c>
    </row>
    <row r="32" spans="1:11" ht="135">
      <c r="A32" s="16">
        <f t="shared" si="0"/>
        <v>24</v>
      </c>
      <c r="B32" s="11" t="s">
        <v>15</v>
      </c>
      <c r="C32" s="11" t="s">
        <v>13</v>
      </c>
      <c r="D32" s="11" t="s">
        <v>4</v>
      </c>
      <c r="E32" s="11" t="s">
        <v>19</v>
      </c>
      <c r="F32" s="11" t="s">
        <v>20</v>
      </c>
      <c r="G32" s="11" t="s">
        <v>8</v>
      </c>
      <c r="H32" s="11" t="s">
        <v>53</v>
      </c>
      <c r="I32" s="11" t="s">
        <v>9</v>
      </c>
      <c r="J32" s="9" t="s">
        <v>82</v>
      </c>
      <c r="K32" s="57">
        <f>600+600</f>
        <v>1200</v>
      </c>
    </row>
    <row r="33" spans="1:11" ht="60">
      <c r="A33" s="16">
        <f t="shared" si="0"/>
        <v>25</v>
      </c>
      <c r="B33" s="11" t="s">
        <v>15</v>
      </c>
      <c r="C33" s="11" t="s">
        <v>13</v>
      </c>
      <c r="D33" s="11" t="s">
        <v>4</v>
      </c>
      <c r="E33" s="11" t="s">
        <v>19</v>
      </c>
      <c r="F33" s="11" t="s">
        <v>20</v>
      </c>
      <c r="G33" s="11" t="s">
        <v>8</v>
      </c>
      <c r="H33" s="11" t="s">
        <v>178</v>
      </c>
      <c r="I33" s="11" t="s">
        <v>9</v>
      </c>
      <c r="J33" s="9" t="s">
        <v>179</v>
      </c>
      <c r="K33" s="57">
        <v>200</v>
      </c>
    </row>
    <row r="34" spans="1:11" ht="45">
      <c r="A34" s="16">
        <f t="shared" si="0"/>
        <v>26</v>
      </c>
      <c r="B34" s="11" t="s">
        <v>15</v>
      </c>
      <c r="C34" s="11" t="s">
        <v>13</v>
      </c>
      <c r="D34" s="11" t="s">
        <v>4</v>
      </c>
      <c r="E34" s="11" t="s">
        <v>19</v>
      </c>
      <c r="F34" s="11" t="s">
        <v>20</v>
      </c>
      <c r="G34" s="11" t="s">
        <v>8</v>
      </c>
      <c r="H34" s="11" t="s">
        <v>172</v>
      </c>
      <c r="I34" s="11" t="s">
        <v>9</v>
      </c>
      <c r="J34" s="9" t="s">
        <v>173</v>
      </c>
      <c r="K34" s="57">
        <v>832.1</v>
      </c>
    </row>
    <row r="35" spans="1:11" ht="30">
      <c r="A35" s="16">
        <f t="shared" si="0"/>
        <v>27</v>
      </c>
      <c r="B35" s="11" t="s">
        <v>15</v>
      </c>
      <c r="C35" s="11" t="s">
        <v>13</v>
      </c>
      <c r="D35" s="11" t="s">
        <v>4</v>
      </c>
      <c r="E35" s="11" t="s">
        <v>19</v>
      </c>
      <c r="F35" s="11" t="s">
        <v>20</v>
      </c>
      <c r="G35" s="11" t="s">
        <v>8</v>
      </c>
      <c r="H35" s="11" t="s">
        <v>160</v>
      </c>
      <c r="I35" s="11" t="s">
        <v>9</v>
      </c>
      <c r="J35" s="9" t="s">
        <v>161</v>
      </c>
      <c r="K35" s="57">
        <v>51.9</v>
      </c>
    </row>
    <row r="36" spans="1:11" ht="90">
      <c r="A36" s="16">
        <f t="shared" si="0"/>
        <v>28</v>
      </c>
      <c r="B36" s="11" t="s">
        <v>15</v>
      </c>
      <c r="C36" s="11" t="s">
        <v>13</v>
      </c>
      <c r="D36" s="11" t="s">
        <v>4</v>
      </c>
      <c r="E36" s="11" t="s">
        <v>19</v>
      </c>
      <c r="F36" s="11" t="s">
        <v>20</v>
      </c>
      <c r="G36" s="11" t="s">
        <v>8</v>
      </c>
      <c r="H36" s="11" t="s">
        <v>184</v>
      </c>
      <c r="I36" s="11" t="s">
        <v>9</v>
      </c>
      <c r="J36" s="9" t="s">
        <v>185</v>
      </c>
      <c r="K36" s="57">
        <v>18894.7</v>
      </c>
    </row>
    <row r="37" spans="1:11" ht="60">
      <c r="A37" s="16">
        <f t="shared" si="0"/>
        <v>29</v>
      </c>
      <c r="B37" s="11" t="s">
        <v>15</v>
      </c>
      <c r="C37" s="11" t="s">
        <v>13</v>
      </c>
      <c r="D37" s="11" t="s">
        <v>4</v>
      </c>
      <c r="E37" s="11" t="s">
        <v>19</v>
      </c>
      <c r="F37" s="11" t="s">
        <v>20</v>
      </c>
      <c r="G37" s="11" t="s">
        <v>8</v>
      </c>
      <c r="H37" s="11" t="s">
        <v>176</v>
      </c>
      <c r="I37" s="11" t="s">
        <v>9</v>
      </c>
      <c r="J37" s="9" t="s">
        <v>177</v>
      </c>
      <c r="K37" s="57">
        <v>6.46</v>
      </c>
    </row>
    <row r="38" spans="1:11" ht="45">
      <c r="A38" s="16">
        <f t="shared" si="0"/>
        <v>30</v>
      </c>
      <c r="B38" s="11" t="s">
        <v>15</v>
      </c>
      <c r="C38" s="11" t="s">
        <v>13</v>
      </c>
      <c r="D38" s="11" t="s">
        <v>4</v>
      </c>
      <c r="E38" s="11" t="s">
        <v>19</v>
      </c>
      <c r="F38" s="11" t="s">
        <v>20</v>
      </c>
      <c r="G38" s="11" t="s">
        <v>8</v>
      </c>
      <c r="H38" s="11" t="s">
        <v>23</v>
      </c>
      <c r="I38" s="11" t="s">
        <v>9</v>
      </c>
      <c r="J38" s="9" t="s">
        <v>83</v>
      </c>
      <c r="K38" s="57">
        <v>315.2</v>
      </c>
    </row>
    <row r="39" spans="1:11" ht="75">
      <c r="A39" s="16">
        <f t="shared" si="0"/>
        <v>31</v>
      </c>
      <c r="B39" s="11" t="s">
        <v>15</v>
      </c>
      <c r="C39" s="11" t="s">
        <v>13</v>
      </c>
      <c r="D39" s="11" t="s">
        <v>4</v>
      </c>
      <c r="E39" s="11" t="s">
        <v>19</v>
      </c>
      <c r="F39" s="11" t="s">
        <v>20</v>
      </c>
      <c r="G39" s="11" t="s">
        <v>8</v>
      </c>
      <c r="H39" s="11" t="s">
        <v>112</v>
      </c>
      <c r="I39" s="11" t="s">
        <v>9</v>
      </c>
      <c r="J39" s="9" t="s">
        <v>113</v>
      </c>
      <c r="K39" s="57">
        <v>93</v>
      </c>
    </row>
    <row r="40" spans="1:11" ht="45">
      <c r="A40" s="16">
        <f t="shared" si="0"/>
        <v>32</v>
      </c>
      <c r="B40" s="11" t="s">
        <v>15</v>
      </c>
      <c r="C40" s="11" t="s">
        <v>13</v>
      </c>
      <c r="D40" s="11" t="s">
        <v>4</v>
      </c>
      <c r="E40" s="11" t="s">
        <v>19</v>
      </c>
      <c r="F40" s="11" t="s">
        <v>20</v>
      </c>
      <c r="G40" s="11" t="s">
        <v>8</v>
      </c>
      <c r="H40" s="11" t="s">
        <v>170</v>
      </c>
      <c r="I40" s="11" t="s">
        <v>9</v>
      </c>
      <c r="J40" s="9" t="s">
        <v>171</v>
      </c>
      <c r="K40" s="57">
        <v>1000</v>
      </c>
    </row>
    <row r="41" spans="1:11" ht="45">
      <c r="A41" s="16">
        <f t="shared" si="0"/>
        <v>33</v>
      </c>
      <c r="B41" s="11" t="s">
        <v>15</v>
      </c>
      <c r="C41" s="11" t="s">
        <v>13</v>
      </c>
      <c r="D41" s="11" t="s">
        <v>4</v>
      </c>
      <c r="E41" s="11" t="s">
        <v>19</v>
      </c>
      <c r="F41" s="11" t="s">
        <v>20</v>
      </c>
      <c r="G41" s="11" t="s">
        <v>8</v>
      </c>
      <c r="H41" s="11" t="s">
        <v>120</v>
      </c>
      <c r="I41" s="11" t="s">
        <v>9</v>
      </c>
      <c r="J41" s="9" t="s">
        <v>121</v>
      </c>
      <c r="K41" s="57">
        <v>5500</v>
      </c>
    </row>
    <row r="42" spans="1:11" ht="135">
      <c r="A42" s="16">
        <f t="shared" si="0"/>
        <v>34</v>
      </c>
      <c r="B42" s="11" t="s">
        <v>15</v>
      </c>
      <c r="C42" s="11" t="s">
        <v>13</v>
      </c>
      <c r="D42" s="11" t="s">
        <v>4</v>
      </c>
      <c r="E42" s="11" t="s">
        <v>19</v>
      </c>
      <c r="F42" s="11" t="s">
        <v>20</v>
      </c>
      <c r="G42" s="11" t="s">
        <v>8</v>
      </c>
      <c r="H42" s="11" t="s">
        <v>163</v>
      </c>
      <c r="I42" s="11" t="s">
        <v>9</v>
      </c>
      <c r="J42" s="9" t="s">
        <v>164</v>
      </c>
      <c r="K42" s="57">
        <v>673.5</v>
      </c>
    </row>
    <row r="43" spans="1:11" ht="105">
      <c r="A43" s="16">
        <f t="shared" si="0"/>
        <v>35</v>
      </c>
      <c r="B43" s="11" t="s">
        <v>15</v>
      </c>
      <c r="C43" s="11" t="s">
        <v>13</v>
      </c>
      <c r="D43" s="11" t="s">
        <v>4</v>
      </c>
      <c r="E43" s="11" t="s">
        <v>19</v>
      </c>
      <c r="F43" s="11" t="s">
        <v>20</v>
      </c>
      <c r="G43" s="11" t="s">
        <v>8</v>
      </c>
      <c r="H43" s="11" t="s">
        <v>146</v>
      </c>
      <c r="I43" s="11" t="s">
        <v>9</v>
      </c>
      <c r="J43" s="9" t="s">
        <v>147</v>
      </c>
      <c r="K43" s="57">
        <f>3273.2-0.1</f>
        <v>3273.1</v>
      </c>
    </row>
    <row r="44" spans="1:11" ht="45">
      <c r="A44" s="16">
        <f t="shared" si="0"/>
        <v>36</v>
      </c>
      <c r="B44" s="11" t="s">
        <v>15</v>
      </c>
      <c r="C44" s="11" t="s">
        <v>13</v>
      </c>
      <c r="D44" s="11" t="s">
        <v>4</v>
      </c>
      <c r="E44" s="11" t="s">
        <v>19</v>
      </c>
      <c r="F44" s="11" t="s">
        <v>20</v>
      </c>
      <c r="G44" s="11" t="s">
        <v>8</v>
      </c>
      <c r="H44" s="11" t="s">
        <v>24</v>
      </c>
      <c r="I44" s="11" t="s">
        <v>9</v>
      </c>
      <c r="J44" s="9" t="s">
        <v>84</v>
      </c>
      <c r="K44" s="57">
        <v>781.8</v>
      </c>
    </row>
    <row r="45" spans="1:11" ht="60">
      <c r="A45" s="16">
        <f t="shared" si="0"/>
        <v>37</v>
      </c>
      <c r="B45" s="11" t="s">
        <v>15</v>
      </c>
      <c r="C45" s="11" t="s">
        <v>13</v>
      </c>
      <c r="D45" s="11" t="s">
        <v>4</v>
      </c>
      <c r="E45" s="11" t="s">
        <v>19</v>
      </c>
      <c r="F45" s="11" t="s">
        <v>20</v>
      </c>
      <c r="G45" s="11" t="s">
        <v>8</v>
      </c>
      <c r="H45" s="11" t="s">
        <v>181</v>
      </c>
      <c r="I45" s="11" t="s">
        <v>9</v>
      </c>
      <c r="J45" s="9" t="s">
        <v>182</v>
      </c>
      <c r="K45" s="57">
        <v>550</v>
      </c>
    </row>
    <row r="46" spans="1:11" ht="60">
      <c r="A46" s="16">
        <f t="shared" si="0"/>
        <v>38</v>
      </c>
      <c r="B46" s="11" t="s">
        <v>15</v>
      </c>
      <c r="C46" s="11" t="s">
        <v>13</v>
      </c>
      <c r="D46" s="11" t="s">
        <v>4</v>
      </c>
      <c r="E46" s="11" t="s">
        <v>19</v>
      </c>
      <c r="F46" s="11" t="s">
        <v>20</v>
      </c>
      <c r="G46" s="11" t="s">
        <v>8</v>
      </c>
      <c r="H46" s="11" t="s">
        <v>150</v>
      </c>
      <c r="I46" s="11" t="s">
        <v>9</v>
      </c>
      <c r="J46" s="9" t="s">
        <v>151</v>
      </c>
      <c r="K46" s="57">
        <v>1612</v>
      </c>
    </row>
    <row r="47" spans="1:11" ht="45">
      <c r="A47" s="16">
        <f t="shared" si="0"/>
        <v>39</v>
      </c>
      <c r="B47" s="11" t="s">
        <v>15</v>
      </c>
      <c r="C47" s="11" t="s">
        <v>13</v>
      </c>
      <c r="D47" s="11" t="s">
        <v>4</v>
      </c>
      <c r="E47" s="11" t="s">
        <v>19</v>
      </c>
      <c r="F47" s="11" t="s">
        <v>20</v>
      </c>
      <c r="G47" s="11" t="s">
        <v>8</v>
      </c>
      <c r="H47" s="11" t="s">
        <v>51</v>
      </c>
      <c r="I47" s="11" t="s">
        <v>9</v>
      </c>
      <c r="J47" s="9" t="s">
        <v>85</v>
      </c>
      <c r="K47" s="57">
        <v>84.3</v>
      </c>
    </row>
    <row r="48" spans="1:11" ht="96" customHeight="1">
      <c r="A48" s="16">
        <f t="shared" si="0"/>
        <v>40</v>
      </c>
      <c r="B48" s="11" t="s">
        <v>15</v>
      </c>
      <c r="C48" s="11" t="s">
        <v>13</v>
      </c>
      <c r="D48" s="11" t="s">
        <v>4</v>
      </c>
      <c r="E48" s="11" t="s">
        <v>19</v>
      </c>
      <c r="F48" s="11" t="s">
        <v>20</v>
      </c>
      <c r="G48" s="11" t="s">
        <v>8</v>
      </c>
      <c r="H48" s="11" t="s">
        <v>157</v>
      </c>
      <c r="I48" s="11" t="s">
        <v>9</v>
      </c>
      <c r="J48" s="9" t="s">
        <v>159</v>
      </c>
      <c r="K48" s="57">
        <v>16272.3</v>
      </c>
    </row>
    <row r="49" spans="1:11" ht="75">
      <c r="A49" s="16">
        <f t="shared" si="0"/>
        <v>41</v>
      </c>
      <c r="B49" s="11" t="s">
        <v>15</v>
      </c>
      <c r="C49" s="11" t="s">
        <v>13</v>
      </c>
      <c r="D49" s="11" t="s">
        <v>4</v>
      </c>
      <c r="E49" s="11" t="s">
        <v>19</v>
      </c>
      <c r="F49" s="11" t="s">
        <v>20</v>
      </c>
      <c r="G49" s="11" t="s">
        <v>8</v>
      </c>
      <c r="H49" s="11" t="s">
        <v>25</v>
      </c>
      <c r="I49" s="11" t="s">
        <v>9</v>
      </c>
      <c r="J49" s="9" t="s">
        <v>86</v>
      </c>
      <c r="K49" s="57">
        <v>19734.400000000001</v>
      </c>
    </row>
    <row r="50" spans="1:11" ht="75">
      <c r="A50" s="16">
        <f t="shared" si="0"/>
        <v>42</v>
      </c>
      <c r="B50" s="11" t="s">
        <v>15</v>
      </c>
      <c r="C50" s="11" t="s">
        <v>13</v>
      </c>
      <c r="D50" s="11" t="s">
        <v>4</v>
      </c>
      <c r="E50" s="11" t="s">
        <v>19</v>
      </c>
      <c r="F50" s="11" t="s">
        <v>20</v>
      </c>
      <c r="G50" s="11" t="s">
        <v>8</v>
      </c>
      <c r="H50" s="11" t="s">
        <v>26</v>
      </c>
      <c r="I50" s="11" t="s">
        <v>9</v>
      </c>
      <c r="J50" s="9" t="s">
        <v>87</v>
      </c>
      <c r="K50" s="57">
        <v>13699.7</v>
      </c>
    </row>
    <row r="51" spans="1:11" ht="45">
      <c r="A51" s="16">
        <f t="shared" si="0"/>
        <v>43</v>
      </c>
      <c r="B51" s="11" t="s">
        <v>15</v>
      </c>
      <c r="C51" s="11" t="s">
        <v>13</v>
      </c>
      <c r="D51" s="11" t="s">
        <v>4</v>
      </c>
      <c r="E51" s="11" t="s">
        <v>19</v>
      </c>
      <c r="F51" s="11" t="s">
        <v>20</v>
      </c>
      <c r="G51" s="11" t="s">
        <v>8</v>
      </c>
      <c r="H51" s="11" t="s">
        <v>27</v>
      </c>
      <c r="I51" s="11" t="s">
        <v>9</v>
      </c>
      <c r="J51" s="9" t="s">
        <v>88</v>
      </c>
      <c r="K51" s="57">
        <v>424</v>
      </c>
    </row>
    <row r="52" spans="1:11" ht="67.2" customHeight="1">
      <c r="A52" s="16">
        <f t="shared" si="0"/>
        <v>44</v>
      </c>
      <c r="B52" s="11" t="s">
        <v>15</v>
      </c>
      <c r="C52" s="11" t="s">
        <v>13</v>
      </c>
      <c r="D52" s="11" t="s">
        <v>4</v>
      </c>
      <c r="E52" s="11" t="s">
        <v>19</v>
      </c>
      <c r="F52" s="11" t="s">
        <v>20</v>
      </c>
      <c r="G52" s="11" t="s">
        <v>8</v>
      </c>
      <c r="H52" s="11" t="s">
        <v>28</v>
      </c>
      <c r="I52" s="11" t="s">
        <v>9</v>
      </c>
      <c r="J52" s="12" t="s">
        <v>187</v>
      </c>
      <c r="K52" s="57">
        <v>1260</v>
      </c>
    </row>
    <row r="53" spans="1:11" ht="195">
      <c r="A53" s="16">
        <f t="shared" si="0"/>
        <v>45</v>
      </c>
      <c r="B53" s="11" t="s">
        <v>15</v>
      </c>
      <c r="C53" s="11" t="s">
        <v>13</v>
      </c>
      <c r="D53" s="11" t="s">
        <v>4</v>
      </c>
      <c r="E53" s="11" t="s">
        <v>19</v>
      </c>
      <c r="F53" s="11" t="s">
        <v>20</v>
      </c>
      <c r="G53" s="11" t="s">
        <v>8</v>
      </c>
      <c r="H53" s="11" t="s">
        <v>155</v>
      </c>
      <c r="I53" s="11" t="s">
        <v>9</v>
      </c>
      <c r="J53" s="9" t="s">
        <v>156</v>
      </c>
      <c r="K53" s="57">
        <v>6860</v>
      </c>
    </row>
    <row r="54" spans="1:11" ht="120">
      <c r="A54" s="16">
        <f t="shared" si="0"/>
        <v>46</v>
      </c>
      <c r="B54" s="11" t="s">
        <v>15</v>
      </c>
      <c r="C54" s="11" t="s">
        <v>13</v>
      </c>
      <c r="D54" s="11" t="s">
        <v>4</v>
      </c>
      <c r="E54" s="11" t="s">
        <v>19</v>
      </c>
      <c r="F54" s="11" t="s">
        <v>20</v>
      </c>
      <c r="G54" s="11" t="s">
        <v>8</v>
      </c>
      <c r="H54" s="11" t="s">
        <v>174</v>
      </c>
      <c r="I54" s="11" t="s">
        <v>9</v>
      </c>
      <c r="J54" s="9" t="s">
        <v>175</v>
      </c>
      <c r="K54" s="57">
        <v>1752.39318</v>
      </c>
    </row>
    <row r="55" spans="1:11" ht="90">
      <c r="A55" s="16">
        <f t="shared" si="0"/>
        <v>47</v>
      </c>
      <c r="B55" s="11" t="s">
        <v>15</v>
      </c>
      <c r="C55" s="11" t="s">
        <v>13</v>
      </c>
      <c r="D55" s="11" t="s">
        <v>4</v>
      </c>
      <c r="E55" s="11" t="s">
        <v>19</v>
      </c>
      <c r="F55" s="11" t="s">
        <v>20</v>
      </c>
      <c r="G55" s="11" t="s">
        <v>8</v>
      </c>
      <c r="H55" s="11" t="s">
        <v>153</v>
      </c>
      <c r="I55" s="11" t="s">
        <v>9</v>
      </c>
      <c r="J55" s="9" t="s">
        <v>154</v>
      </c>
      <c r="K55" s="57">
        <v>1000</v>
      </c>
    </row>
    <row r="56" spans="1:11" ht="90">
      <c r="A56" s="16">
        <f t="shared" si="0"/>
        <v>48</v>
      </c>
      <c r="B56" s="11" t="s">
        <v>15</v>
      </c>
      <c r="C56" s="11" t="s">
        <v>13</v>
      </c>
      <c r="D56" s="11" t="s">
        <v>4</v>
      </c>
      <c r="E56" s="11" t="s">
        <v>19</v>
      </c>
      <c r="F56" s="11" t="s">
        <v>20</v>
      </c>
      <c r="G56" s="11" t="s">
        <v>8</v>
      </c>
      <c r="H56" s="11" t="s">
        <v>148</v>
      </c>
      <c r="I56" s="11" t="s">
        <v>9</v>
      </c>
      <c r="J56" s="9" t="s">
        <v>149</v>
      </c>
      <c r="K56" s="57">
        <v>4758</v>
      </c>
    </row>
    <row r="57" spans="1:11" ht="31.2">
      <c r="A57" s="16">
        <f t="shared" si="0"/>
        <v>49</v>
      </c>
      <c r="B57" s="11" t="s">
        <v>1</v>
      </c>
      <c r="C57" s="11" t="s">
        <v>13</v>
      </c>
      <c r="D57" s="11" t="s">
        <v>4</v>
      </c>
      <c r="E57" s="11" t="s">
        <v>16</v>
      </c>
      <c r="F57" s="11" t="s">
        <v>1</v>
      </c>
      <c r="G57" s="11" t="s">
        <v>2</v>
      </c>
      <c r="H57" s="11" t="s">
        <v>3</v>
      </c>
      <c r="I57" s="11" t="s">
        <v>9</v>
      </c>
      <c r="J57" s="8" t="s">
        <v>29</v>
      </c>
      <c r="K57" s="56">
        <f>K58+K77+K79+K81+K83+K75</f>
        <v>416067.55336000002</v>
      </c>
    </row>
    <row r="58" spans="1:11" ht="45">
      <c r="A58" s="16">
        <f t="shared" si="0"/>
        <v>50</v>
      </c>
      <c r="B58" s="11" t="s">
        <v>1</v>
      </c>
      <c r="C58" s="11" t="s">
        <v>13</v>
      </c>
      <c r="D58" s="11" t="s">
        <v>4</v>
      </c>
      <c r="E58" s="11" t="s">
        <v>16</v>
      </c>
      <c r="F58" s="11" t="s">
        <v>11</v>
      </c>
      <c r="G58" s="11" t="s">
        <v>2</v>
      </c>
      <c r="H58" s="11" t="s">
        <v>3</v>
      </c>
      <c r="I58" s="11" t="s">
        <v>9</v>
      </c>
      <c r="J58" s="10" t="s">
        <v>30</v>
      </c>
      <c r="K58" s="57">
        <f t="shared" ref="K58" si="2">K59</f>
        <v>408439.8</v>
      </c>
    </row>
    <row r="59" spans="1:11" ht="50.25" customHeight="1">
      <c r="A59" s="16">
        <f t="shared" si="0"/>
        <v>51</v>
      </c>
      <c r="B59" s="11" t="s">
        <v>1</v>
      </c>
      <c r="C59" s="11" t="s">
        <v>13</v>
      </c>
      <c r="D59" s="11" t="s">
        <v>4</v>
      </c>
      <c r="E59" s="11" t="s">
        <v>16</v>
      </c>
      <c r="F59" s="11" t="s">
        <v>11</v>
      </c>
      <c r="G59" s="11" t="s">
        <v>8</v>
      </c>
      <c r="H59" s="11" t="s">
        <v>3</v>
      </c>
      <c r="I59" s="11" t="s">
        <v>9</v>
      </c>
      <c r="J59" s="10" t="s">
        <v>31</v>
      </c>
      <c r="K59" s="57">
        <f>SUM(K60:K74)</f>
        <v>408439.8</v>
      </c>
    </row>
    <row r="60" spans="1:11" ht="132" customHeight="1">
      <c r="A60" s="16">
        <f t="shared" si="0"/>
        <v>52</v>
      </c>
      <c r="B60" s="11" t="s">
        <v>15</v>
      </c>
      <c r="C60" s="11" t="s">
        <v>13</v>
      </c>
      <c r="D60" s="11" t="s">
        <v>4</v>
      </c>
      <c r="E60" s="11" t="s">
        <v>16</v>
      </c>
      <c r="F60" s="11" t="s">
        <v>11</v>
      </c>
      <c r="G60" s="11" t="s">
        <v>8</v>
      </c>
      <c r="H60" s="11" t="s">
        <v>52</v>
      </c>
      <c r="I60" s="11" t="s">
        <v>9</v>
      </c>
      <c r="J60" s="9" t="s">
        <v>109</v>
      </c>
      <c r="K60" s="57">
        <v>754.6</v>
      </c>
    </row>
    <row r="61" spans="1:11" ht="315">
      <c r="A61" s="16">
        <f t="shared" si="0"/>
        <v>53</v>
      </c>
      <c r="B61" s="11" t="s">
        <v>15</v>
      </c>
      <c r="C61" s="11" t="s">
        <v>13</v>
      </c>
      <c r="D61" s="11" t="s">
        <v>4</v>
      </c>
      <c r="E61" s="11" t="s">
        <v>16</v>
      </c>
      <c r="F61" s="11" t="s">
        <v>11</v>
      </c>
      <c r="G61" s="11" t="s">
        <v>8</v>
      </c>
      <c r="H61" s="11" t="s">
        <v>32</v>
      </c>
      <c r="I61" s="11" t="s">
        <v>9</v>
      </c>
      <c r="J61" s="9" t="s">
        <v>89</v>
      </c>
      <c r="K61" s="57">
        <f>53827.4+688.56+351.32</f>
        <v>54867.28</v>
      </c>
    </row>
    <row r="62" spans="1:11" ht="345" customHeight="1">
      <c r="A62" s="16">
        <f t="shared" si="0"/>
        <v>54</v>
      </c>
      <c r="B62" s="11" t="s">
        <v>15</v>
      </c>
      <c r="C62" s="11" t="s">
        <v>13</v>
      </c>
      <c r="D62" s="11" t="s">
        <v>4</v>
      </c>
      <c r="E62" s="11" t="s">
        <v>16</v>
      </c>
      <c r="F62" s="11" t="s">
        <v>11</v>
      </c>
      <c r="G62" s="11" t="s">
        <v>8</v>
      </c>
      <c r="H62" s="11" t="s">
        <v>33</v>
      </c>
      <c r="I62" s="11" t="s">
        <v>9</v>
      </c>
      <c r="J62" s="9" t="s">
        <v>90</v>
      </c>
      <c r="K62" s="57">
        <f>37353.6+52.97+27.02</f>
        <v>37433.589999999997</v>
      </c>
    </row>
    <row r="63" spans="1:11" ht="135">
      <c r="A63" s="16">
        <f t="shared" si="0"/>
        <v>55</v>
      </c>
      <c r="B63" s="11" t="s">
        <v>15</v>
      </c>
      <c r="C63" s="11" t="s">
        <v>13</v>
      </c>
      <c r="D63" s="11" t="s">
        <v>4</v>
      </c>
      <c r="E63" s="11" t="s">
        <v>16</v>
      </c>
      <c r="F63" s="11" t="s">
        <v>11</v>
      </c>
      <c r="G63" s="11" t="s">
        <v>8</v>
      </c>
      <c r="H63" s="11" t="s">
        <v>34</v>
      </c>
      <c r="I63" s="11" t="s">
        <v>9</v>
      </c>
      <c r="J63" s="9" t="s">
        <v>108</v>
      </c>
      <c r="K63" s="57">
        <v>50.5</v>
      </c>
    </row>
    <row r="64" spans="1:11" ht="120">
      <c r="A64" s="16">
        <f t="shared" si="0"/>
        <v>56</v>
      </c>
      <c r="B64" s="11" t="s">
        <v>15</v>
      </c>
      <c r="C64" s="11" t="s">
        <v>13</v>
      </c>
      <c r="D64" s="11" t="s">
        <v>4</v>
      </c>
      <c r="E64" s="11" t="s">
        <v>16</v>
      </c>
      <c r="F64" s="11" t="s">
        <v>11</v>
      </c>
      <c r="G64" s="11" t="s">
        <v>8</v>
      </c>
      <c r="H64" s="11" t="s">
        <v>35</v>
      </c>
      <c r="I64" s="11" t="s">
        <v>9</v>
      </c>
      <c r="J64" s="9" t="s">
        <v>107</v>
      </c>
      <c r="K64" s="57">
        <v>735.3</v>
      </c>
    </row>
    <row r="65" spans="1:11" ht="120">
      <c r="A65" s="16">
        <f t="shared" si="0"/>
        <v>57</v>
      </c>
      <c r="B65" s="11" t="s">
        <v>15</v>
      </c>
      <c r="C65" s="11" t="s">
        <v>13</v>
      </c>
      <c r="D65" s="11" t="s">
        <v>4</v>
      </c>
      <c r="E65" s="11" t="s">
        <v>16</v>
      </c>
      <c r="F65" s="11" t="s">
        <v>11</v>
      </c>
      <c r="G65" s="11" t="s">
        <v>8</v>
      </c>
      <c r="H65" s="11" t="s">
        <v>36</v>
      </c>
      <c r="I65" s="11" t="s">
        <v>9</v>
      </c>
      <c r="J65" s="9" t="s">
        <v>128</v>
      </c>
      <c r="K65" s="57">
        <v>732.8</v>
      </c>
    </row>
    <row r="66" spans="1:11" ht="120">
      <c r="A66" s="16">
        <f t="shared" si="0"/>
        <v>58</v>
      </c>
      <c r="B66" s="11" t="s">
        <v>15</v>
      </c>
      <c r="C66" s="11" t="s">
        <v>13</v>
      </c>
      <c r="D66" s="11" t="s">
        <v>4</v>
      </c>
      <c r="E66" s="11" t="s">
        <v>16</v>
      </c>
      <c r="F66" s="11" t="s">
        <v>11</v>
      </c>
      <c r="G66" s="11" t="s">
        <v>8</v>
      </c>
      <c r="H66" s="11" t="s">
        <v>37</v>
      </c>
      <c r="I66" s="11" t="s">
        <v>9</v>
      </c>
      <c r="J66" s="9" t="s">
        <v>105</v>
      </c>
      <c r="K66" s="57">
        <v>136.69999999999999</v>
      </c>
    </row>
    <row r="67" spans="1:11" ht="135">
      <c r="A67" s="16">
        <f t="shared" si="0"/>
        <v>59</v>
      </c>
      <c r="B67" s="11" t="s">
        <v>15</v>
      </c>
      <c r="C67" s="11" t="s">
        <v>13</v>
      </c>
      <c r="D67" s="11" t="s">
        <v>4</v>
      </c>
      <c r="E67" s="11" t="s">
        <v>16</v>
      </c>
      <c r="F67" s="11" t="s">
        <v>11</v>
      </c>
      <c r="G67" s="11" t="s">
        <v>8</v>
      </c>
      <c r="H67" s="11" t="s">
        <v>38</v>
      </c>
      <c r="I67" s="11" t="s">
        <v>9</v>
      </c>
      <c r="J67" s="9" t="s">
        <v>104</v>
      </c>
      <c r="K67" s="57">
        <v>2504.6</v>
      </c>
    </row>
    <row r="68" spans="1:11" ht="225">
      <c r="A68" s="16">
        <f t="shared" si="0"/>
        <v>60</v>
      </c>
      <c r="B68" s="11" t="s">
        <v>15</v>
      </c>
      <c r="C68" s="11" t="s">
        <v>13</v>
      </c>
      <c r="D68" s="11" t="s">
        <v>4</v>
      </c>
      <c r="E68" s="11" t="s">
        <v>16</v>
      </c>
      <c r="F68" s="11" t="s">
        <v>11</v>
      </c>
      <c r="G68" s="11" t="s">
        <v>8</v>
      </c>
      <c r="H68" s="11" t="s">
        <v>39</v>
      </c>
      <c r="I68" s="11" t="s">
        <v>9</v>
      </c>
      <c r="J68" s="9" t="s">
        <v>103</v>
      </c>
      <c r="K68" s="57">
        <v>851.2</v>
      </c>
    </row>
    <row r="69" spans="1:11" ht="323.25" customHeight="1">
      <c r="A69" s="16">
        <f t="shared" si="0"/>
        <v>61</v>
      </c>
      <c r="B69" s="11" t="s">
        <v>15</v>
      </c>
      <c r="C69" s="11" t="s">
        <v>13</v>
      </c>
      <c r="D69" s="11" t="s">
        <v>4</v>
      </c>
      <c r="E69" s="11" t="s">
        <v>16</v>
      </c>
      <c r="F69" s="11" t="s">
        <v>11</v>
      </c>
      <c r="G69" s="11" t="s">
        <v>8</v>
      </c>
      <c r="H69" s="11" t="s">
        <v>40</v>
      </c>
      <c r="I69" s="11" t="s">
        <v>9</v>
      </c>
      <c r="J69" s="9" t="s">
        <v>98</v>
      </c>
      <c r="K69" s="57">
        <f>148695-882.23-1707.4</f>
        <v>146105.37</v>
      </c>
    </row>
    <row r="70" spans="1:11" ht="150">
      <c r="A70" s="16">
        <f t="shared" si="0"/>
        <v>62</v>
      </c>
      <c r="B70" s="11" t="s">
        <v>15</v>
      </c>
      <c r="C70" s="11" t="s">
        <v>13</v>
      </c>
      <c r="D70" s="11" t="s">
        <v>4</v>
      </c>
      <c r="E70" s="11" t="s">
        <v>16</v>
      </c>
      <c r="F70" s="11" t="s">
        <v>11</v>
      </c>
      <c r="G70" s="11" t="s">
        <v>8</v>
      </c>
      <c r="H70" s="11" t="s">
        <v>41</v>
      </c>
      <c r="I70" s="11" t="s">
        <v>9</v>
      </c>
      <c r="J70" s="9" t="s">
        <v>110</v>
      </c>
      <c r="K70" s="57">
        <v>9426.5</v>
      </c>
    </row>
    <row r="71" spans="1:11" ht="105">
      <c r="A71" s="16">
        <f t="shared" si="0"/>
        <v>63</v>
      </c>
      <c r="B71" s="11" t="s">
        <v>15</v>
      </c>
      <c r="C71" s="11" t="s">
        <v>13</v>
      </c>
      <c r="D71" s="11" t="s">
        <v>4</v>
      </c>
      <c r="E71" s="11" t="s">
        <v>16</v>
      </c>
      <c r="F71" s="11" t="s">
        <v>11</v>
      </c>
      <c r="G71" s="11" t="s">
        <v>8</v>
      </c>
      <c r="H71" s="11" t="s">
        <v>42</v>
      </c>
      <c r="I71" s="11" t="s">
        <v>9</v>
      </c>
      <c r="J71" s="9" t="s">
        <v>102</v>
      </c>
      <c r="K71" s="57">
        <v>29903.3</v>
      </c>
    </row>
    <row r="72" spans="1:11" ht="337.5" customHeight="1">
      <c r="A72" s="16">
        <f t="shared" si="0"/>
        <v>64</v>
      </c>
      <c r="B72" s="11" t="s">
        <v>15</v>
      </c>
      <c r="C72" s="11" t="s">
        <v>13</v>
      </c>
      <c r="D72" s="11" t="s">
        <v>4</v>
      </c>
      <c r="E72" s="11" t="s">
        <v>16</v>
      </c>
      <c r="F72" s="11" t="s">
        <v>11</v>
      </c>
      <c r="G72" s="11" t="s">
        <v>8</v>
      </c>
      <c r="H72" s="11" t="s">
        <v>43</v>
      </c>
      <c r="I72" s="11" t="s">
        <v>9</v>
      </c>
      <c r="J72" s="9" t="s">
        <v>91</v>
      </c>
      <c r="K72" s="57">
        <f>110972.9+1578.3+2251.19+249.27+2021.7</f>
        <v>117073.36</v>
      </c>
    </row>
    <row r="73" spans="1:11" ht="120">
      <c r="A73" s="16">
        <f t="shared" si="0"/>
        <v>65</v>
      </c>
      <c r="B73" s="11" t="s">
        <v>15</v>
      </c>
      <c r="C73" s="11" t="s">
        <v>13</v>
      </c>
      <c r="D73" s="11" t="s">
        <v>4</v>
      </c>
      <c r="E73" s="11" t="s">
        <v>16</v>
      </c>
      <c r="F73" s="11" t="s">
        <v>11</v>
      </c>
      <c r="G73" s="11" t="s">
        <v>8</v>
      </c>
      <c r="H73" s="11" t="s">
        <v>44</v>
      </c>
      <c r="I73" s="11" t="s">
        <v>9</v>
      </c>
      <c r="J73" s="9" t="s">
        <v>100</v>
      </c>
      <c r="K73" s="57">
        <v>749.8</v>
      </c>
    </row>
    <row r="74" spans="1:11" ht="128.25" customHeight="1">
      <c r="A74" s="16">
        <f t="shared" si="0"/>
        <v>66</v>
      </c>
      <c r="B74" s="11" t="s">
        <v>15</v>
      </c>
      <c r="C74" s="11" t="s">
        <v>13</v>
      </c>
      <c r="D74" s="11" t="s">
        <v>4</v>
      </c>
      <c r="E74" s="11" t="s">
        <v>16</v>
      </c>
      <c r="F74" s="11" t="s">
        <v>11</v>
      </c>
      <c r="G74" s="11" t="s">
        <v>8</v>
      </c>
      <c r="H74" s="11" t="s">
        <v>45</v>
      </c>
      <c r="I74" s="11" t="s">
        <v>9</v>
      </c>
      <c r="J74" s="9" t="s">
        <v>99</v>
      </c>
      <c r="K74" s="57">
        <v>7114.9</v>
      </c>
    </row>
    <row r="75" spans="1:11" ht="94.5" customHeight="1">
      <c r="A75" s="16">
        <f t="shared" si="0"/>
        <v>67</v>
      </c>
      <c r="B75" s="11" t="s">
        <v>1</v>
      </c>
      <c r="C75" s="11" t="s">
        <v>13</v>
      </c>
      <c r="D75" s="11" t="s">
        <v>4</v>
      </c>
      <c r="E75" s="11" t="s">
        <v>16</v>
      </c>
      <c r="F75" s="11" t="s">
        <v>46</v>
      </c>
      <c r="G75" s="11" t="s">
        <v>2</v>
      </c>
      <c r="H75" s="11" t="s">
        <v>3</v>
      </c>
      <c r="I75" s="11" t="s">
        <v>9</v>
      </c>
      <c r="J75" s="10" t="s">
        <v>47</v>
      </c>
      <c r="K75" s="57">
        <f t="shared" ref="K75" si="3">K76</f>
        <v>3439.5</v>
      </c>
    </row>
    <row r="76" spans="1:11" ht="105">
      <c r="A76" s="16">
        <f t="shared" si="0"/>
        <v>68</v>
      </c>
      <c r="B76" s="11" t="s">
        <v>15</v>
      </c>
      <c r="C76" s="11" t="s">
        <v>13</v>
      </c>
      <c r="D76" s="11" t="s">
        <v>4</v>
      </c>
      <c r="E76" s="11" t="s">
        <v>16</v>
      </c>
      <c r="F76" s="11" t="s">
        <v>46</v>
      </c>
      <c r="G76" s="11" t="s">
        <v>8</v>
      </c>
      <c r="H76" s="11" t="s">
        <v>3</v>
      </c>
      <c r="I76" s="11" t="s">
        <v>9</v>
      </c>
      <c r="J76" s="18" t="s">
        <v>92</v>
      </c>
      <c r="K76" s="57">
        <v>3439.5</v>
      </c>
    </row>
    <row r="77" spans="1:11" ht="90">
      <c r="A77" s="16">
        <f t="shared" si="0"/>
        <v>69</v>
      </c>
      <c r="B77" s="11" t="s">
        <v>1</v>
      </c>
      <c r="C77" s="11" t="s">
        <v>13</v>
      </c>
      <c r="D77" s="11" t="s">
        <v>4</v>
      </c>
      <c r="E77" s="11" t="s">
        <v>48</v>
      </c>
      <c r="F77" s="11" t="s">
        <v>117</v>
      </c>
      <c r="G77" s="11" t="s">
        <v>2</v>
      </c>
      <c r="H77" s="11" t="s">
        <v>3</v>
      </c>
      <c r="I77" s="11" t="s">
        <v>9</v>
      </c>
      <c r="J77" s="41" t="s">
        <v>118</v>
      </c>
      <c r="K77" s="57">
        <f>K78</f>
        <v>109.85336000000007</v>
      </c>
    </row>
    <row r="78" spans="1:11" ht="75.75" customHeight="1">
      <c r="A78" s="16">
        <f t="shared" si="0"/>
        <v>70</v>
      </c>
      <c r="B78" s="11" t="s">
        <v>15</v>
      </c>
      <c r="C78" s="11" t="s">
        <v>13</v>
      </c>
      <c r="D78" s="11" t="s">
        <v>4</v>
      </c>
      <c r="E78" s="11" t="s">
        <v>48</v>
      </c>
      <c r="F78" s="11" t="s">
        <v>117</v>
      </c>
      <c r="G78" s="11" t="s">
        <v>8</v>
      </c>
      <c r="H78" s="11" t="s">
        <v>3</v>
      </c>
      <c r="I78" s="11" t="s">
        <v>9</v>
      </c>
      <c r="J78" s="18" t="s">
        <v>119</v>
      </c>
      <c r="K78" s="57">
        <f>1185.23673+3555.7102-4631.09357</f>
        <v>109.85336000000007</v>
      </c>
    </row>
    <row r="79" spans="1:11" ht="45">
      <c r="A79" s="16">
        <f t="shared" si="0"/>
        <v>71</v>
      </c>
      <c r="B79" s="11" t="s">
        <v>1</v>
      </c>
      <c r="C79" s="11" t="s">
        <v>13</v>
      </c>
      <c r="D79" s="11" t="s">
        <v>4</v>
      </c>
      <c r="E79" s="11" t="s">
        <v>48</v>
      </c>
      <c r="F79" s="11" t="s">
        <v>49</v>
      </c>
      <c r="G79" s="11" t="s">
        <v>2</v>
      </c>
      <c r="H79" s="11" t="s">
        <v>3</v>
      </c>
      <c r="I79" s="11" t="s">
        <v>9</v>
      </c>
      <c r="J79" s="18" t="s">
        <v>93</v>
      </c>
      <c r="K79" s="57">
        <f t="shared" ref="K79" si="4">K80</f>
        <v>3687.4</v>
      </c>
    </row>
    <row r="80" spans="1:11" ht="60">
      <c r="A80" s="16">
        <f t="shared" si="0"/>
        <v>72</v>
      </c>
      <c r="B80" s="11" t="s">
        <v>15</v>
      </c>
      <c r="C80" s="11" t="s">
        <v>13</v>
      </c>
      <c r="D80" s="11" t="s">
        <v>4</v>
      </c>
      <c r="E80" s="11" t="s">
        <v>48</v>
      </c>
      <c r="F80" s="11" t="s">
        <v>49</v>
      </c>
      <c r="G80" s="11" t="s">
        <v>8</v>
      </c>
      <c r="H80" s="11" t="s">
        <v>3</v>
      </c>
      <c r="I80" s="11" t="s">
        <v>9</v>
      </c>
      <c r="J80" s="18" t="s">
        <v>94</v>
      </c>
      <c r="K80" s="57">
        <v>3687.4</v>
      </c>
    </row>
    <row r="81" spans="1:11" ht="79.5" customHeight="1">
      <c r="A81" s="16">
        <f t="shared" si="0"/>
        <v>73</v>
      </c>
      <c r="B81" s="11" t="s">
        <v>1</v>
      </c>
      <c r="C81" s="11" t="s">
        <v>13</v>
      </c>
      <c r="D81" s="11" t="s">
        <v>4</v>
      </c>
      <c r="E81" s="11" t="s">
        <v>48</v>
      </c>
      <c r="F81" s="11" t="s">
        <v>10</v>
      </c>
      <c r="G81" s="11" t="s">
        <v>2</v>
      </c>
      <c r="H81" s="11" t="s">
        <v>3</v>
      </c>
      <c r="I81" s="11" t="s">
        <v>9</v>
      </c>
      <c r="J81" s="10" t="s">
        <v>50</v>
      </c>
      <c r="K81" s="57">
        <f t="shared" ref="K81" si="5">K82</f>
        <v>9</v>
      </c>
    </row>
    <row r="82" spans="1:11" ht="76.5" customHeight="1">
      <c r="A82" s="16">
        <f t="shared" si="0"/>
        <v>74</v>
      </c>
      <c r="B82" s="11" t="s">
        <v>15</v>
      </c>
      <c r="C82" s="11" t="s">
        <v>13</v>
      </c>
      <c r="D82" s="11" t="s">
        <v>4</v>
      </c>
      <c r="E82" s="11" t="s">
        <v>48</v>
      </c>
      <c r="F82" s="11" t="s">
        <v>10</v>
      </c>
      <c r="G82" s="11" t="s">
        <v>8</v>
      </c>
      <c r="H82" s="11" t="s">
        <v>3</v>
      </c>
      <c r="I82" s="11" t="s">
        <v>9</v>
      </c>
      <c r="J82" s="18" t="s">
        <v>95</v>
      </c>
      <c r="K82" s="57">
        <v>9</v>
      </c>
    </row>
    <row r="83" spans="1:11" ht="30">
      <c r="A83" s="16">
        <f t="shared" si="0"/>
        <v>75</v>
      </c>
      <c r="B83" s="11" t="s">
        <v>1</v>
      </c>
      <c r="C83" s="11" t="s">
        <v>13</v>
      </c>
      <c r="D83" s="11" t="s">
        <v>4</v>
      </c>
      <c r="E83" s="11" t="s">
        <v>48</v>
      </c>
      <c r="F83" s="11" t="s">
        <v>114</v>
      </c>
      <c r="G83" s="11" t="s">
        <v>2</v>
      </c>
      <c r="H83" s="11" t="s">
        <v>1</v>
      </c>
      <c r="I83" s="11" t="s">
        <v>9</v>
      </c>
      <c r="J83" s="17" t="s">
        <v>115</v>
      </c>
      <c r="K83" s="58">
        <f>K84</f>
        <v>382</v>
      </c>
    </row>
    <row r="84" spans="1:11" ht="45">
      <c r="A84" s="16">
        <f t="shared" ref="A84:A90" si="6">A83+1</f>
        <v>76</v>
      </c>
      <c r="B84" s="34" t="s">
        <v>15</v>
      </c>
      <c r="C84" s="34" t="s">
        <v>13</v>
      </c>
      <c r="D84" s="34" t="s">
        <v>4</v>
      </c>
      <c r="E84" s="34" t="s">
        <v>48</v>
      </c>
      <c r="F84" s="34" t="s">
        <v>114</v>
      </c>
      <c r="G84" s="34" t="s">
        <v>8</v>
      </c>
      <c r="H84" s="34" t="s">
        <v>1</v>
      </c>
      <c r="I84" s="34" t="s">
        <v>9</v>
      </c>
      <c r="J84" s="41" t="s">
        <v>116</v>
      </c>
      <c r="K84" s="59">
        <f>302+80</f>
        <v>382</v>
      </c>
    </row>
    <row r="85" spans="1:11" ht="15.6">
      <c r="A85" s="16">
        <f t="shared" si="6"/>
        <v>77</v>
      </c>
      <c r="B85" s="11" t="s">
        <v>1</v>
      </c>
      <c r="C85" s="11" t="s">
        <v>13</v>
      </c>
      <c r="D85" s="11" t="s">
        <v>4</v>
      </c>
      <c r="E85" s="11" t="s">
        <v>129</v>
      </c>
      <c r="F85" s="11" t="s">
        <v>1</v>
      </c>
      <c r="G85" s="11" t="s">
        <v>2</v>
      </c>
      <c r="H85" s="11" t="s">
        <v>3</v>
      </c>
      <c r="I85" s="11" t="s">
        <v>9</v>
      </c>
      <c r="J85" s="35" t="s">
        <v>130</v>
      </c>
      <c r="K85" s="60">
        <f>K86+K88</f>
        <v>17053.400000000001</v>
      </c>
    </row>
    <row r="86" spans="1:11" ht="75">
      <c r="A86" s="16">
        <f t="shared" si="6"/>
        <v>78</v>
      </c>
      <c r="B86" s="11" t="s">
        <v>1</v>
      </c>
      <c r="C86" s="11" t="s">
        <v>13</v>
      </c>
      <c r="D86" s="11" t="s">
        <v>4</v>
      </c>
      <c r="E86" s="11" t="s">
        <v>131</v>
      </c>
      <c r="F86" s="11" t="s">
        <v>132</v>
      </c>
      <c r="G86" s="11" t="s">
        <v>2</v>
      </c>
      <c r="H86" s="11" t="s">
        <v>3</v>
      </c>
      <c r="I86" s="11" t="s">
        <v>9</v>
      </c>
      <c r="J86" s="42" t="s">
        <v>133</v>
      </c>
      <c r="K86" s="44">
        <f>K87</f>
        <v>16522.400000000001</v>
      </c>
    </row>
    <row r="87" spans="1:11" ht="90">
      <c r="A87" s="16">
        <f t="shared" si="6"/>
        <v>79</v>
      </c>
      <c r="B87" s="11" t="s">
        <v>15</v>
      </c>
      <c r="C87" s="11" t="s">
        <v>13</v>
      </c>
      <c r="D87" s="11" t="s">
        <v>4</v>
      </c>
      <c r="E87" s="11" t="s">
        <v>131</v>
      </c>
      <c r="F87" s="11" t="s">
        <v>132</v>
      </c>
      <c r="G87" s="11" t="s">
        <v>2</v>
      </c>
      <c r="H87" s="11" t="s">
        <v>3</v>
      </c>
      <c r="I87" s="11" t="s">
        <v>9</v>
      </c>
      <c r="J87" s="10" t="s">
        <v>134</v>
      </c>
      <c r="K87" s="58">
        <f>16505.8776+16.5224</f>
        <v>16522.400000000001</v>
      </c>
    </row>
    <row r="88" spans="1:11" ht="30">
      <c r="A88" s="16">
        <f t="shared" si="6"/>
        <v>80</v>
      </c>
      <c r="B88" s="11" t="s">
        <v>1</v>
      </c>
      <c r="C88" s="11" t="s">
        <v>13</v>
      </c>
      <c r="D88" s="11" t="s">
        <v>4</v>
      </c>
      <c r="E88" s="11" t="s">
        <v>165</v>
      </c>
      <c r="F88" s="11" t="s">
        <v>20</v>
      </c>
      <c r="G88" s="11" t="s">
        <v>2</v>
      </c>
      <c r="H88" s="11" t="s">
        <v>3</v>
      </c>
      <c r="I88" s="11" t="s">
        <v>9</v>
      </c>
      <c r="J88" s="42" t="s">
        <v>166</v>
      </c>
      <c r="K88" s="44">
        <f>K89</f>
        <v>531</v>
      </c>
    </row>
    <row r="89" spans="1:11" ht="30">
      <c r="A89" s="16">
        <f t="shared" si="6"/>
        <v>81</v>
      </c>
      <c r="B89" s="11" t="s">
        <v>1</v>
      </c>
      <c r="C89" s="11" t="s">
        <v>13</v>
      </c>
      <c r="D89" s="11" t="s">
        <v>4</v>
      </c>
      <c r="E89" s="11" t="s">
        <v>165</v>
      </c>
      <c r="F89" s="11" t="s">
        <v>20</v>
      </c>
      <c r="G89" s="11" t="s">
        <v>8</v>
      </c>
      <c r="H89" s="11" t="s">
        <v>3</v>
      </c>
      <c r="I89" s="11" t="s">
        <v>9</v>
      </c>
      <c r="J89" s="42" t="s">
        <v>167</v>
      </c>
      <c r="K89" s="44">
        <f>SUM(K90:K94)</f>
        <v>531</v>
      </c>
    </row>
    <row r="90" spans="1:11" ht="60">
      <c r="A90" s="16">
        <f t="shared" si="6"/>
        <v>82</v>
      </c>
      <c r="B90" s="11" t="s">
        <v>15</v>
      </c>
      <c r="C90" s="11" t="s">
        <v>13</v>
      </c>
      <c r="D90" s="11" t="s">
        <v>4</v>
      </c>
      <c r="E90" s="11" t="s">
        <v>165</v>
      </c>
      <c r="F90" s="11" t="s">
        <v>20</v>
      </c>
      <c r="G90" s="11" t="s">
        <v>8</v>
      </c>
      <c r="H90" s="11" t="s">
        <v>168</v>
      </c>
      <c r="I90" s="11" t="s">
        <v>9</v>
      </c>
      <c r="J90" s="50" t="s">
        <v>169</v>
      </c>
      <c r="K90" s="44">
        <v>531</v>
      </c>
    </row>
  </sheetData>
  <mergeCells count="10">
    <mergeCell ref="K5:K7"/>
    <mergeCell ref="B4:K4"/>
    <mergeCell ref="A1:K1"/>
    <mergeCell ref="B5:I5"/>
    <mergeCell ref="B6:B7"/>
    <mergeCell ref="C6:G6"/>
    <mergeCell ref="H6:I6"/>
    <mergeCell ref="A5:A7"/>
    <mergeCell ref="J5:J7"/>
    <mergeCell ref="A2:K2"/>
  </mergeCells>
  <pageMargins left="0.74803149606299213" right="0.19685039370078741" top="0.39370078740157483" bottom="0.39370078740157483" header="0" footer="0"/>
  <pageSetup paperSize="9" scale="86" fitToHeight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V68"/>
  <sheetViews>
    <sheetView topLeftCell="A29" zoomScale="83" zoomScaleNormal="83" workbookViewId="0">
      <selection activeCell="U30" sqref="U30"/>
    </sheetView>
  </sheetViews>
  <sheetFormatPr defaultRowHeight="13.2"/>
  <cols>
    <col min="9" max="9" width="46.44140625" customWidth="1"/>
    <col min="10" max="10" width="14.5546875" hidden="1" customWidth="1"/>
    <col min="11" max="11" width="15" hidden="1" customWidth="1"/>
    <col min="12" max="12" width="17.77734375" hidden="1" customWidth="1"/>
    <col min="13" max="13" width="15.33203125" hidden="1" customWidth="1"/>
    <col min="14" max="14" width="17.33203125" hidden="1" customWidth="1"/>
    <col min="15" max="15" width="18.77734375" hidden="1" customWidth="1"/>
    <col min="16" max="16" width="0.88671875" customWidth="1"/>
    <col min="17" max="17" width="20.21875" hidden="1" customWidth="1"/>
    <col min="18" max="18" width="22" hidden="1" customWidth="1"/>
    <col min="19" max="19" width="16.88671875" customWidth="1"/>
    <col min="20" max="20" width="23.6640625" customWidth="1"/>
    <col min="21" max="21" width="18.33203125" customWidth="1"/>
    <col min="22" max="22" width="24.109375" customWidth="1"/>
  </cols>
  <sheetData>
    <row r="2" spans="1:22" ht="12.75" customHeight="1">
      <c r="A2" s="64" t="s">
        <v>5</v>
      </c>
      <c r="B2" s="64"/>
      <c r="C2" s="64"/>
      <c r="D2" s="64"/>
      <c r="E2" s="64"/>
      <c r="F2" s="64"/>
      <c r="G2" s="64"/>
      <c r="H2" s="64"/>
      <c r="I2" s="67" t="s">
        <v>62</v>
      </c>
      <c r="J2" s="61" t="s">
        <v>72</v>
      </c>
      <c r="K2" s="70" t="s">
        <v>111</v>
      </c>
      <c r="L2" s="70" t="s">
        <v>139</v>
      </c>
      <c r="M2" s="70" t="s">
        <v>140</v>
      </c>
      <c r="N2" s="70" t="s">
        <v>141</v>
      </c>
      <c r="O2" s="70" t="s">
        <v>152</v>
      </c>
      <c r="P2" s="70" t="s">
        <v>141</v>
      </c>
      <c r="Q2" s="70" t="s">
        <v>162</v>
      </c>
      <c r="R2" s="70" t="s">
        <v>141</v>
      </c>
      <c r="S2" s="70" t="s">
        <v>183</v>
      </c>
      <c r="T2" s="70" t="s">
        <v>141</v>
      </c>
      <c r="U2" s="70" t="s">
        <v>186</v>
      </c>
      <c r="V2" s="70" t="s">
        <v>141</v>
      </c>
    </row>
    <row r="3" spans="1:22">
      <c r="A3" s="65" t="s">
        <v>61</v>
      </c>
      <c r="B3" s="64" t="s">
        <v>6</v>
      </c>
      <c r="C3" s="64"/>
      <c r="D3" s="64"/>
      <c r="E3" s="64"/>
      <c r="F3" s="64"/>
      <c r="G3" s="64" t="s">
        <v>7</v>
      </c>
      <c r="H3" s="64"/>
      <c r="I3" s="68"/>
      <c r="J3" s="6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</row>
    <row r="4" spans="1:22" ht="91.2">
      <c r="A4" s="65"/>
      <c r="B4" s="21" t="s">
        <v>54</v>
      </c>
      <c r="C4" s="21" t="s">
        <v>55</v>
      </c>
      <c r="D4" s="21" t="s">
        <v>56</v>
      </c>
      <c r="E4" s="21" t="s">
        <v>57</v>
      </c>
      <c r="F4" s="21" t="s">
        <v>58</v>
      </c>
      <c r="G4" s="21" t="s">
        <v>59</v>
      </c>
      <c r="H4" s="21" t="s">
        <v>60</v>
      </c>
      <c r="I4" s="68"/>
      <c r="J4" s="61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</row>
    <row r="5" spans="1:22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  <c r="I5" s="15">
        <v>9</v>
      </c>
      <c r="J5" s="14">
        <v>10</v>
      </c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</row>
    <row r="6" spans="1:22" ht="46.8">
      <c r="A6" s="11" t="s">
        <v>1</v>
      </c>
      <c r="B6" s="11" t="s">
        <v>13</v>
      </c>
      <c r="C6" s="11" t="s">
        <v>4</v>
      </c>
      <c r="D6" s="11" t="s">
        <v>2</v>
      </c>
      <c r="E6" s="11" t="s">
        <v>1</v>
      </c>
      <c r="F6" s="11" t="s">
        <v>2</v>
      </c>
      <c r="G6" s="11" t="s">
        <v>3</v>
      </c>
      <c r="H6" s="11" t="s">
        <v>1</v>
      </c>
      <c r="I6" s="8" t="s">
        <v>18</v>
      </c>
      <c r="J6" s="23">
        <f>J9+J44+J7</f>
        <v>759388.29999999993</v>
      </c>
      <c r="K6" s="29">
        <f>K7+K9+K44+K66</f>
        <v>54585.261400000003</v>
      </c>
      <c r="L6" s="29">
        <f>L7+L9+L44+L66</f>
        <v>813973.56140000012</v>
      </c>
      <c r="M6" s="29">
        <f>M7+M9+M44+M66</f>
        <v>9106.0385499999993</v>
      </c>
      <c r="N6" s="29">
        <f>L6+M6</f>
        <v>823079.59995000018</v>
      </c>
      <c r="O6" s="29">
        <f>O7+O9+O44+O66</f>
        <v>24132.3</v>
      </c>
      <c r="P6" s="29">
        <f>N6+O6</f>
        <v>847211.89995000022</v>
      </c>
      <c r="Q6" s="29">
        <f>Q7+Q9+Q44+Q66</f>
        <v>6108.18318</v>
      </c>
      <c r="R6" s="29">
        <f>P6+Q6</f>
        <v>853320.08313000028</v>
      </c>
      <c r="S6" s="29">
        <f>S7+S9+S44+S66</f>
        <v>18974.7</v>
      </c>
      <c r="T6" s="29">
        <f>R6+S6</f>
        <v>872294.78313000023</v>
      </c>
      <c r="U6" s="29">
        <f>U7+U9+U44+U66</f>
        <v>-2231.1535699999999</v>
      </c>
      <c r="V6" s="29">
        <f>T6+U6</f>
        <v>870063.62956000026</v>
      </c>
    </row>
    <row r="7" spans="1:22" ht="31.2">
      <c r="A7" s="26" t="s">
        <v>1</v>
      </c>
      <c r="B7" s="26" t="s">
        <v>13</v>
      </c>
      <c r="C7" s="26" t="s">
        <v>4</v>
      </c>
      <c r="D7" s="26" t="s">
        <v>126</v>
      </c>
      <c r="E7" s="26" t="s">
        <v>1</v>
      </c>
      <c r="F7" s="26" t="s">
        <v>2</v>
      </c>
      <c r="G7" s="26" t="s">
        <v>3</v>
      </c>
      <c r="H7" s="26" t="s">
        <v>9</v>
      </c>
      <c r="I7" s="27" t="s">
        <v>127</v>
      </c>
      <c r="J7" s="23">
        <f>J8</f>
        <v>0</v>
      </c>
      <c r="K7" s="23">
        <f t="shared" ref="K7:U7" si="0">K8</f>
        <v>12490.7</v>
      </c>
      <c r="L7" s="38">
        <f t="shared" si="0"/>
        <v>12490.7</v>
      </c>
      <c r="M7" s="23">
        <f t="shared" si="0"/>
        <v>0</v>
      </c>
      <c r="N7" s="38">
        <f>L7+M7</f>
        <v>12490.7</v>
      </c>
      <c r="O7" s="23">
        <f t="shared" si="0"/>
        <v>0</v>
      </c>
      <c r="P7" s="38">
        <f>N7+O7</f>
        <v>12490.7</v>
      </c>
      <c r="Q7" s="23">
        <f t="shared" si="0"/>
        <v>0</v>
      </c>
      <c r="R7" s="38">
        <f>P7+Q7</f>
        <v>12490.7</v>
      </c>
      <c r="S7" s="23">
        <f t="shared" si="0"/>
        <v>0</v>
      </c>
      <c r="T7" s="38">
        <f>R7+S7</f>
        <v>12490.7</v>
      </c>
      <c r="U7" s="23">
        <f t="shared" si="0"/>
        <v>0</v>
      </c>
      <c r="V7" s="38">
        <f>T7+U7</f>
        <v>12490.7</v>
      </c>
    </row>
    <row r="8" spans="1:22" ht="90">
      <c r="A8" s="11" t="s">
        <v>15</v>
      </c>
      <c r="B8" s="11" t="s">
        <v>13</v>
      </c>
      <c r="C8" s="11" t="s">
        <v>4</v>
      </c>
      <c r="D8" s="11" t="s">
        <v>123</v>
      </c>
      <c r="E8" s="11" t="s">
        <v>20</v>
      </c>
      <c r="F8" s="11" t="s">
        <v>8</v>
      </c>
      <c r="G8" s="11" t="s">
        <v>125</v>
      </c>
      <c r="H8" s="11" t="s">
        <v>9</v>
      </c>
      <c r="I8" s="24" t="s">
        <v>138</v>
      </c>
      <c r="J8" s="30"/>
      <c r="K8" s="31">
        <v>12490.7</v>
      </c>
      <c r="L8" s="39">
        <f>J8+K8</f>
        <v>12490.7</v>
      </c>
      <c r="M8" s="31"/>
      <c r="N8" s="39">
        <f>L8+M8</f>
        <v>12490.7</v>
      </c>
      <c r="O8" s="31"/>
      <c r="P8" s="39">
        <f>N8+O8</f>
        <v>12490.7</v>
      </c>
      <c r="Q8" s="31"/>
      <c r="R8" s="39">
        <f>P8+Q8</f>
        <v>12490.7</v>
      </c>
      <c r="S8" s="31"/>
      <c r="T8" s="39">
        <f>R8+S8</f>
        <v>12490.7</v>
      </c>
      <c r="U8" s="31"/>
      <c r="V8" s="39">
        <f>T8+U8</f>
        <v>12490.7</v>
      </c>
    </row>
    <row r="9" spans="1:22" ht="46.8">
      <c r="A9" s="11" t="s">
        <v>1</v>
      </c>
      <c r="B9" s="11" t="s">
        <v>13</v>
      </c>
      <c r="C9" s="11" t="s">
        <v>4</v>
      </c>
      <c r="D9" s="11" t="s">
        <v>14</v>
      </c>
      <c r="E9" s="11" t="s">
        <v>1</v>
      </c>
      <c r="F9" s="11" t="s">
        <v>2</v>
      </c>
      <c r="G9" s="11" t="s">
        <v>3</v>
      </c>
      <c r="H9" s="11" t="s">
        <v>9</v>
      </c>
      <c r="I9" s="8" t="s">
        <v>0</v>
      </c>
      <c r="J9" s="23">
        <f>SUM(J10:J43)</f>
        <v>350057</v>
      </c>
      <c r="K9" s="23">
        <f t="shared" ref="K9:N9" si="1">SUM(K10:K43)</f>
        <v>18915.514470000002</v>
      </c>
      <c r="L9" s="23">
        <f t="shared" si="1"/>
        <v>368972.51446999999</v>
      </c>
      <c r="M9" s="38">
        <f t="shared" si="1"/>
        <v>6786.2085499999994</v>
      </c>
      <c r="N9" s="38">
        <f t="shared" si="1"/>
        <v>375758.72302000003</v>
      </c>
      <c r="O9" s="38">
        <f t="shared" ref="O9:P9" si="2">SUM(O10:O43)</f>
        <v>24132.3</v>
      </c>
      <c r="P9" s="38">
        <f t="shared" si="2"/>
        <v>399891.02302000002</v>
      </c>
      <c r="Q9" s="38">
        <f t="shared" ref="Q9:R9" si="3">SUM(Q10:Q43)</f>
        <v>5666.3531800000001</v>
      </c>
      <c r="R9" s="38">
        <f t="shared" si="3"/>
        <v>405557.37620000006</v>
      </c>
      <c r="S9" s="38">
        <f t="shared" ref="S9:T9" si="4">SUM(S10:S43)</f>
        <v>18894.7</v>
      </c>
      <c r="T9" s="38">
        <f t="shared" si="4"/>
        <v>424452.07620000007</v>
      </c>
      <c r="U9" s="38">
        <f t="shared" ref="U9:V9" si="5">SUM(U10:U43)</f>
        <v>-0.1</v>
      </c>
      <c r="V9" s="38">
        <f t="shared" si="5"/>
        <v>424451.97620000003</v>
      </c>
    </row>
    <row r="10" spans="1:22" ht="165" customHeight="1">
      <c r="A10" s="13">
        <v>991</v>
      </c>
      <c r="B10" s="13">
        <v>2</v>
      </c>
      <c r="C10" s="13" t="s">
        <v>4</v>
      </c>
      <c r="D10" s="13">
        <v>20</v>
      </c>
      <c r="E10" s="13">
        <v>299</v>
      </c>
      <c r="F10" s="11" t="s">
        <v>8</v>
      </c>
      <c r="G10" s="13" t="s">
        <v>3</v>
      </c>
      <c r="H10" s="13">
        <v>150</v>
      </c>
      <c r="I10" s="19" t="s">
        <v>76</v>
      </c>
      <c r="J10" s="31">
        <v>196300.79999999999</v>
      </c>
      <c r="K10" s="32">
        <v>-1.447E-2</v>
      </c>
      <c r="L10" s="40">
        <f t="shared" ref="L10:L67" si="6">J10+K10</f>
        <v>196300.78552999999</v>
      </c>
      <c r="M10" s="32">
        <v>-2940.35545</v>
      </c>
      <c r="N10" s="40">
        <f>L10+M10</f>
        <v>193360.43007999999</v>
      </c>
      <c r="O10" s="32"/>
      <c r="P10" s="40">
        <f>N10+O10</f>
        <v>193360.43007999999</v>
      </c>
      <c r="Q10" s="32"/>
      <c r="R10" s="40">
        <f>P10+Q10</f>
        <v>193360.43007999999</v>
      </c>
      <c r="S10" s="32"/>
      <c r="T10" s="40">
        <f>R10+S10</f>
        <v>193360.43007999999</v>
      </c>
      <c r="U10" s="32"/>
      <c r="V10" s="40">
        <f>T10+U10</f>
        <v>193360.43007999999</v>
      </c>
    </row>
    <row r="11" spans="1:22" ht="120">
      <c r="A11" s="13">
        <v>991</v>
      </c>
      <c r="B11" s="13">
        <v>2</v>
      </c>
      <c r="C11" s="13" t="s">
        <v>4</v>
      </c>
      <c r="D11" s="13">
        <v>20</v>
      </c>
      <c r="E11" s="13">
        <v>302</v>
      </c>
      <c r="F11" s="11" t="s">
        <v>8</v>
      </c>
      <c r="G11" s="13" t="s">
        <v>3</v>
      </c>
      <c r="H11" s="13">
        <v>150</v>
      </c>
      <c r="I11" s="19" t="s">
        <v>77</v>
      </c>
      <c r="J11" s="31">
        <v>78260.5</v>
      </c>
      <c r="K11" s="32">
        <v>10983.50784</v>
      </c>
      <c r="L11" s="40">
        <f t="shared" si="6"/>
        <v>89244.007840000006</v>
      </c>
      <c r="M11" s="32"/>
      <c r="N11" s="40">
        <f t="shared" ref="N11:N67" si="7">L11+M11</f>
        <v>89244.007840000006</v>
      </c>
      <c r="O11" s="32"/>
      <c r="P11" s="40">
        <f t="shared" ref="P11:P43" si="8">N11+O11</f>
        <v>89244.007840000006</v>
      </c>
      <c r="Q11" s="32"/>
      <c r="R11" s="40">
        <f t="shared" ref="R11:R27" si="9">P11+Q11</f>
        <v>89244.007840000006</v>
      </c>
      <c r="S11" s="32"/>
      <c r="T11" s="40">
        <f t="shared" ref="T11:T43" si="10">R11+S11</f>
        <v>89244.007840000006</v>
      </c>
      <c r="U11" s="32"/>
      <c r="V11" s="40">
        <f t="shared" ref="V11:V43" si="11">T11+U11</f>
        <v>89244.007840000006</v>
      </c>
    </row>
    <row r="12" spans="1:22" ht="135">
      <c r="A12" s="13">
        <v>991</v>
      </c>
      <c r="B12" s="13">
        <v>2</v>
      </c>
      <c r="C12" s="13" t="s">
        <v>4</v>
      </c>
      <c r="D12" s="13" t="s">
        <v>12</v>
      </c>
      <c r="E12" s="13" t="s">
        <v>67</v>
      </c>
      <c r="F12" s="11" t="s">
        <v>8</v>
      </c>
      <c r="G12" s="13" t="s">
        <v>3</v>
      </c>
      <c r="H12" s="13">
        <v>150</v>
      </c>
      <c r="I12" s="20" t="s">
        <v>96</v>
      </c>
      <c r="J12" s="31">
        <v>977.1</v>
      </c>
      <c r="K12" s="32">
        <v>1737.1</v>
      </c>
      <c r="L12" s="40">
        <f t="shared" si="6"/>
        <v>2714.2</v>
      </c>
      <c r="M12" s="32"/>
      <c r="N12" s="40">
        <f t="shared" si="7"/>
        <v>2714.2</v>
      </c>
      <c r="O12" s="32"/>
      <c r="P12" s="40">
        <f t="shared" si="8"/>
        <v>2714.2</v>
      </c>
      <c r="Q12" s="32"/>
      <c r="R12" s="40">
        <f t="shared" si="9"/>
        <v>2714.2</v>
      </c>
      <c r="S12" s="32"/>
      <c r="T12" s="40">
        <f t="shared" si="10"/>
        <v>2714.2</v>
      </c>
      <c r="U12" s="32"/>
      <c r="V12" s="40">
        <f t="shared" si="11"/>
        <v>2714.2</v>
      </c>
    </row>
    <row r="13" spans="1:22" ht="90">
      <c r="A13" s="13">
        <v>991</v>
      </c>
      <c r="B13" s="13">
        <v>2</v>
      </c>
      <c r="C13" s="13" t="s">
        <v>4</v>
      </c>
      <c r="D13" s="13" t="s">
        <v>12</v>
      </c>
      <c r="E13" s="13" t="s">
        <v>73</v>
      </c>
      <c r="F13" s="11" t="s">
        <v>8</v>
      </c>
      <c r="G13" s="13" t="s">
        <v>3</v>
      </c>
      <c r="H13" s="13">
        <v>150</v>
      </c>
      <c r="I13" s="19" t="s">
        <v>78</v>
      </c>
      <c r="J13" s="31">
        <v>3861.7</v>
      </c>
      <c r="K13" s="32">
        <v>-3861.7</v>
      </c>
      <c r="L13" s="40">
        <f t="shared" si="6"/>
        <v>0</v>
      </c>
      <c r="M13" s="32"/>
      <c r="N13" s="40">
        <f t="shared" si="7"/>
        <v>0</v>
      </c>
      <c r="O13" s="32"/>
      <c r="P13" s="40">
        <f t="shared" si="8"/>
        <v>0</v>
      </c>
      <c r="Q13" s="32"/>
      <c r="R13" s="40">
        <f t="shared" si="9"/>
        <v>0</v>
      </c>
      <c r="S13" s="32"/>
      <c r="T13" s="40">
        <f t="shared" si="10"/>
        <v>0</v>
      </c>
      <c r="U13" s="32"/>
      <c r="V13" s="40">
        <f t="shared" si="11"/>
        <v>0</v>
      </c>
    </row>
    <row r="14" spans="1:22" ht="90">
      <c r="A14" s="13">
        <v>991</v>
      </c>
      <c r="B14" s="13">
        <v>2</v>
      </c>
      <c r="C14" s="13" t="s">
        <v>4</v>
      </c>
      <c r="D14" s="13" t="s">
        <v>12</v>
      </c>
      <c r="E14" s="13" t="s">
        <v>68</v>
      </c>
      <c r="F14" s="11" t="s">
        <v>8</v>
      </c>
      <c r="G14" s="13" t="s">
        <v>3</v>
      </c>
      <c r="H14" s="13">
        <v>150</v>
      </c>
      <c r="I14" s="19" t="s">
        <v>79</v>
      </c>
      <c r="J14" s="31">
        <v>14754</v>
      </c>
      <c r="K14" s="32">
        <v>1569.8</v>
      </c>
      <c r="L14" s="40">
        <f t="shared" si="6"/>
        <v>16323.8</v>
      </c>
      <c r="M14" s="32"/>
      <c r="N14" s="40">
        <f t="shared" si="7"/>
        <v>16323.8</v>
      </c>
      <c r="O14" s="32"/>
      <c r="P14" s="40">
        <f t="shared" si="8"/>
        <v>16323.8</v>
      </c>
      <c r="Q14" s="32"/>
      <c r="R14" s="40">
        <f t="shared" si="9"/>
        <v>16323.8</v>
      </c>
      <c r="S14" s="32"/>
      <c r="T14" s="40">
        <f t="shared" si="10"/>
        <v>16323.8</v>
      </c>
      <c r="U14" s="32"/>
      <c r="V14" s="40">
        <f t="shared" si="11"/>
        <v>16323.8</v>
      </c>
    </row>
    <row r="15" spans="1:22" ht="90">
      <c r="A15" s="13" t="s">
        <v>15</v>
      </c>
      <c r="B15" s="13">
        <v>2</v>
      </c>
      <c r="C15" s="13" t="s">
        <v>4</v>
      </c>
      <c r="D15" s="13" t="s">
        <v>12</v>
      </c>
      <c r="E15" s="13" t="s">
        <v>142</v>
      </c>
      <c r="F15" s="11" t="s">
        <v>2</v>
      </c>
      <c r="G15" s="13" t="s">
        <v>3</v>
      </c>
      <c r="H15" s="13">
        <v>150</v>
      </c>
      <c r="I15" s="28" t="s">
        <v>143</v>
      </c>
      <c r="J15" s="31">
        <v>0</v>
      </c>
      <c r="K15" s="32">
        <v>0</v>
      </c>
      <c r="L15" s="40">
        <v>0</v>
      </c>
      <c r="M15" s="32">
        <v>83.364000000000004</v>
      </c>
      <c r="N15" s="40">
        <f t="shared" si="7"/>
        <v>83.364000000000004</v>
      </c>
      <c r="O15" s="32"/>
      <c r="P15" s="40">
        <f t="shared" si="8"/>
        <v>83.364000000000004</v>
      </c>
      <c r="Q15" s="32"/>
      <c r="R15" s="40">
        <f t="shared" si="9"/>
        <v>83.364000000000004</v>
      </c>
      <c r="S15" s="32"/>
      <c r="T15" s="40">
        <f t="shared" si="10"/>
        <v>83.364000000000004</v>
      </c>
      <c r="U15" s="32"/>
      <c r="V15" s="40">
        <f t="shared" si="11"/>
        <v>83.364000000000004</v>
      </c>
    </row>
    <row r="16" spans="1:22" ht="42" customHeight="1">
      <c r="A16" s="13" t="s">
        <v>15</v>
      </c>
      <c r="B16" s="13">
        <v>2</v>
      </c>
      <c r="C16" s="13" t="s">
        <v>4</v>
      </c>
      <c r="D16" s="13" t="s">
        <v>12</v>
      </c>
      <c r="E16" s="13" t="s">
        <v>137</v>
      </c>
      <c r="F16" s="11" t="s">
        <v>2</v>
      </c>
      <c r="G16" s="13" t="s">
        <v>3</v>
      </c>
      <c r="H16" s="13">
        <v>150</v>
      </c>
      <c r="I16" s="28" t="s">
        <v>136</v>
      </c>
      <c r="J16" s="31">
        <v>0</v>
      </c>
      <c r="K16" s="32">
        <v>4540</v>
      </c>
      <c r="L16" s="40">
        <f t="shared" si="6"/>
        <v>4540</v>
      </c>
      <c r="M16" s="32"/>
      <c r="N16" s="40">
        <f t="shared" si="7"/>
        <v>4540</v>
      </c>
      <c r="O16" s="32"/>
      <c r="P16" s="40">
        <f t="shared" si="8"/>
        <v>4540</v>
      </c>
      <c r="Q16" s="32"/>
      <c r="R16" s="40">
        <f t="shared" si="9"/>
        <v>4540</v>
      </c>
      <c r="S16" s="32"/>
      <c r="T16" s="40">
        <f t="shared" si="10"/>
        <v>4540</v>
      </c>
      <c r="U16" s="32"/>
      <c r="V16" s="40">
        <f t="shared" si="11"/>
        <v>4540</v>
      </c>
    </row>
    <row r="17" spans="1:22" ht="45">
      <c r="A17" s="11" t="s">
        <v>15</v>
      </c>
      <c r="B17" s="11" t="s">
        <v>13</v>
      </c>
      <c r="C17" s="11" t="s">
        <v>4</v>
      </c>
      <c r="D17" s="11" t="s">
        <v>12</v>
      </c>
      <c r="E17" s="11" t="s">
        <v>65</v>
      </c>
      <c r="F17" s="11" t="s">
        <v>8</v>
      </c>
      <c r="G17" s="11" t="s">
        <v>3</v>
      </c>
      <c r="H17" s="11" t="s">
        <v>9</v>
      </c>
      <c r="I17" s="18" t="s">
        <v>80</v>
      </c>
      <c r="J17" s="31">
        <v>18830.7</v>
      </c>
      <c r="K17" s="32">
        <v>-1803.6789000000001</v>
      </c>
      <c r="L17" s="40">
        <f t="shared" si="6"/>
        <v>17027.021100000002</v>
      </c>
      <c r="M17" s="32"/>
      <c r="N17" s="40">
        <f t="shared" si="7"/>
        <v>17027.021100000002</v>
      </c>
      <c r="O17" s="32"/>
      <c r="P17" s="40">
        <f t="shared" si="8"/>
        <v>17027.021100000002</v>
      </c>
      <c r="Q17" s="32"/>
      <c r="R17" s="40">
        <f t="shared" si="9"/>
        <v>17027.021100000002</v>
      </c>
      <c r="S17" s="32"/>
      <c r="T17" s="40">
        <f t="shared" si="10"/>
        <v>17027.021100000002</v>
      </c>
      <c r="U17" s="32"/>
      <c r="V17" s="40">
        <f t="shared" si="11"/>
        <v>17027.021100000002</v>
      </c>
    </row>
    <row r="18" spans="1:22" ht="60">
      <c r="A18" s="11" t="s">
        <v>15</v>
      </c>
      <c r="B18" s="11" t="s">
        <v>13</v>
      </c>
      <c r="C18" s="11" t="s">
        <v>4</v>
      </c>
      <c r="D18" s="11" t="s">
        <v>19</v>
      </c>
      <c r="E18" s="11" t="s">
        <v>20</v>
      </c>
      <c r="F18" s="11" t="s">
        <v>8</v>
      </c>
      <c r="G18" s="11" t="s">
        <v>66</v>
      </c>
      <c r="H18" s="11" t="s">
        <v>9</v>
      </c>
      <c r="I18" s="12" t="s">
        <v>81</v>
      </c>
      <c r="J18" s="31">
        <v>330.3</v>
      </c>
      <c r="K18" s="32"/>
      <c r="L18" s="40">
        <f t="shared" si="6"/>
        <v>330.3</v>
      </c>
      <c r="M18" s="32"/>
      <c r="N18" s="40">
        <f t="shared" si="7"/>
        <v>330.3</v>
      </c>
      <c r="O18" s="32"/>
      <c r="P18" s="40">
        <f t="shared" si="8"/>
        <v>330.3</v>
      </c>
      <c r="Q18" s="32"/>
      <c r="R18" s="40">
        <f t="shared" si="9"/>
        <v>330.3</v>
      </c>
      <c r="S18" s="32"/>
      <c r="T18" s="40">
        <f t="shared" si="10"/>
        <v>330.3</v>
      </c>
      <c r="U18" s="32"/>
      <c r="V18" s="40">
        <f t="shared" si="11"/>
        <v>330.3</v>
      </c>
    </row>
    <row r="19" spans="1:22" ht="150">
      <c r="A19" s="11" t="s">
        <v>15</v>
      </c>
      <c r="B19" s="11" t="s">
        <v>13</v>
      </c>
      <c r="C19" s="11" t="s">
        <v>4</v>
      </c>
      <c r="D19" s="11" t="s">
        <v>19</v>
      </c>
      <c r="E19" s="11" t="s">
        <v>20</v>
      </c>
      <c r="F19" s="11" t="s">
        <v>8</v>
      </c>
      <c r="G19" s="11" t="s">
        <v>53</v>
      </c>
      <c r="H19" s="11" t="s">
        <v>9</v>
      </c>
      <c r="I19" s="9" t="s">
        <v>82</v>
      </c>
      <c r="J19" s="31">
        <v>600</v>
      </c>
      <c r="K19" s="32"/>
      <c r="L19" s="40">
        <f t="shared" si="6"/>
        <v>600</v>
      </c>
      <c r="M19" s="32"/>
      <c r="N19" s="40">
        <f t="shared" si="7"/>
        <v>600</v>
      </c>
      <c r="O19" s="32"/>
      <c r="P19" s="40">
        <f t="shared" si="8"/>
        <v>600</v>
      </c>
      <c r="Q19" s="48">
        <v>600</v>
      </c>
      <c r="R19" s="40">
        <f t="shared" si="9"/>
        <v>1200</v>
      </c>
      <c r="S19" s="52"/>
      <c r="T19" s="40">
        <f t="shared" si="10"/>
        <v>1200</v>
      </c>
      <c r="U19" s="52"/>
      <c r="V19" s="40">
        <f t="shared" si="11"/>
        <v>1200</v>
      </c>
    </row>
    <row r="20" spans="1:22" ht="75">
      <c r="A20" s="43" t="s">
        <v>15</v>
      </c>
      <c r="B20" s="43" t="s">
        <v>13</v>
      </c>
      <c r="C20" s="43" t="s">
        <v>4</v>
      </c>
      <c r="D20" s="43" t="s">
        <v>19</v>
      </c>
      <c r="E20" s="43" t="s">
        <v>20</v>
      </c>
      <c r="F20" s="43" t="s">
        <v>8</v>
      </c>
      <c r="G20" s="43" t="s">
        <v>178</v>
      </c>
      <c r="H20" s="43" t="s">
        <v>9</v>
      </c>
      <c r="I20" s="24" t="s">
        <v>179</v>
      </c>
      <c r="J20" s="31"/>
      <c r="K20" s="32"/>
      <c r="L20" s="40"/>
      <c r="M20" s="32"/>
      <c r="N20" s="40"/>
      <c r="O20" s="32"/>
      <c r="P20" s="40"/>
      <c r="Q20" s="48">
        <v>200</v>
      </c>
      <c r="R20" s="40">
        <f t="shared" si="9"/>
        <v>200</v>
      </c>
      <c r="S20" s="52"/>
      <c r="T20" s="40">
        <f t="shared" si="10"/>
        <v>200</v>
      </c>
      <c r="U20" s="52"/>
      <c r="V20" s="40">
        <f t="shared" si="11"/>
        <v>200</v>
      </c>
    </row>
    <row r="21" spans="1:22" ht="60">
      <c r="A21" s="43" t="s">
        <v>15</v>
      </c>
      <c r="B21" s="43" t="s">
        <v>13</v>
      </c>
      <c r="C21" s="43" t="s">
        <v>4</v>
      </c>
      <c r="D21" s="43" t="s">
        <v>19</v>
      </c>
      <c r="E21" s="43" t="s">
        <v>20</v>
      </c>
      <c r="F21" s="43" t="s">
        <v>8</v>
      </c>
      <c r="G21" s="43" t="s">
        <v>172</v>
      </c>
      <c r="H21" s="43" t="s">
        <v>9</v>
      </c>
      <c r="I21" s="24" t="s">
        <v>173</v>
      </c>
      <c r="J21" s="31"/>
      <c r="K21" s="32"/>
      <c r="L21" s="40"/>
      <c r="M21" s="32"/>
      <c r="N21" s="40"/>
      <c r="O21" s="32"/>
      <c r="P21" s="40"/>
      <c r="Q21" s="48">
        <v>832.1</v>
      </c>
      <c r="R21" s="40">
        <f t="shared" si="9"/>
        <v>832.1</v>
      </c>
      <c r="S21" s="52"/>
      <c r="T21" s="40">
        <f t="shared" si="10"/>
        <v>832.1</v>
      </c>
      <c r="U21" s="52"/>
      <c r="V21" s="40">
        <f t="shared" si="11"/>
        <v>832.1</v>
      </c>
    </row>
    <row r="22" spans="1:22" ht="45">
      <c r="A22" s="43" t="s">
        <v>15</v>
      </c>
      <c r="B22" s="43" t="s">
        <v>13</v>
      </c>
      <c r="C22" s="43" t="s">
        <v>4</v>
      </c>
      <c r="D22" s="43" t="s">
        <v>19</v>
      </c>
      <c r="E22" s="43" t="s">
        <v>20</v>
      </c>
      <c r="F22" s="43" t="s">
        <v>8</v>
      </c>
      <c r="G22" s="43" t="s">
        <v>160</v>
      </c>
      <c r="H22" s="43" t="s">
        <v>9</v>
      </c>
      <c r="I22" s="24" t="s">
        <v>161</v>
      </c>
      <c r="J22" s="31"/>
      <c r="K22" s="32"/>
      <c r="L22" s="40"/>
      <c r="M22" s="32"/>
      <c r="N22" s="40"/>
      <c r="O22" s="32"/>
      <c r="P22" s="40"/>
      <c r="Q22" s="48">
        <v>51.9</v>
      </c>
      <c r="R22" s="40">
        <f t="shared" si="9"/>
        <v>51.9</v>
      </c>
      <c r="S22" s="52"/>
      <c r="T22" s="40">
        <f t="shared" si="10"/>
        <v>51.9</v>
      </c>
      <c r="U22" s="52"/>
      <c r="V22" s="40">
        <f t="shared" si="11"/>
        <v>51.9</v>
      </c>
    </row>
    <row r="23" spans="1:22" ht="90">
      <c r="A23" s="43" t="s">
        <v>15</v>
      </c>
      <c r="B23" s="43" t="s">
        <v>13</v>
      </c>
      <c r="C23" s="43" t="s">
        <v>4</v>
      </c>
      <c r="D23" s="43" t="s">
        <v>19</v>
      </c>
      <c r="E23" s="43" t="s">
        <v>20</v>
      </c>
      <c r="F23" s="43" t="s">
        <v>8</v>
      </c>
      <c r="G23" s="43" t="s">
        <v>184</v>
      </c>
      <c r="H23" s="43" t="s">
        <v>9</v>
      </c>
      <c r="I23" s="24" t="s">
        <v>185</v>
      </c>
      <c r="J23" s="31"/>
      <c r="K23" s="32"/>
      <c r="L23" s="40"/>
      <c r="M23" s="32"/>
      <c r="N23" s="40"/>
      <c r="O23" s="32"/>
      <c r="P23" s="40"/>
      <c r="Q23" s="48">
        <v>0</v>
      </c>
      <c r="R23" s="40">
        <f t="shared" si="9"/>
        <v>0</v>
      </c>
      <c r="S23" s="52">
        <v>18894.7</v>
      </c>
      <c r="T23" s="40">
        <f t="shared" si="10"/>
        <v>18894.7</v>
      </c>
      <c r="U23" s="52"/>
      <c r="V23" s="40">
        <f t="shared" si="11"/>
        <v>18894.7</v>
      </c>
    </row>
    <row r="24" spans="1:22" ht="60">
      <c r="A24" s="43" t="s">
        <v>15</v>
      </c>
      <c r="B24" s="43" t="s">
        <v>13</v>
      </c>
      <c r="C24" s="43" t="s">
        <v>4</v>
      </c>
      <c r="D24" s="43" t="s">
        <v>19</v>
      </c>
      <c r="E24" s="43" t="s">
        <v>20</v>
      </c>
      <c r="F24" s="43" t="s">
        <v>8</v>
      </c>
      <c r="G24" s="43" t="s">
        <v>176</v>
      </c>
      <c r="H24" s="43" t="s">
        <v>9</v>
      </c>
      <c r="I24" s="24" t="s">
        <v>177</v>
      </c>
      <c r="J24" s="31"/>
      <c r="K24" s="32"/>
      <c r="L24" s="40"/>
      <c r="M24" s="32"/>
      <c r="N24" s="40"/>
      <c r="O24" s="32"/>
      <c r="P24" s="40"/>
      <c r="Q24" s="48">
        <v>6.46</v>
      </c>
      <c r="R24" s="40">
        <f t="shared" si="9"/>
        <v>6.46</v>
      </c>
      <c r="S24" s="52"/>
      <c r="T24" s="40">
        <f t="shared" si="10"/>
        <v>6.46</v>
      </c>
      <c r="U24" s="52"/>
      <c r="V24" s="40">
        <f t="shared" si="11"/>
        <v>6.46</v>
      </c>
    </row>
    <row r="25" spans="1:22" ht="45">
      <c r="A25" s="11" t="s">
        <v>15</v>
      </c>
      <c r="B25" s="11" t="s">
        <v>13</v>
      </c>
      <c r="C25" s="11" t="s">
        <v>4</v>
      </c>
      <c r="D25" s="11" t="s">
        <v>19</v>
      </c>
      <c r="E25" s="11" t="s">
        <v>20</v>
      </c>
      <c r="F25" s="11" t="s">
        <v>8</v>
      </c>
      <c r="G25" s="11" t="s">
        <v>23</v>
      </c>
      <c r="H25" s="11" t="s">
        <v>9</v>
      </c>
      <c r="I25" s="9" t="s">
        <v>83</v>
      </c>
      <c r="J25" s="31">
        <v>315.2</v>
      </c>
      <c r="K25" s="32"/>
      <c r="L25" s="40">
        <f t="shared" si="6"/>
        <v>315.2</v>
      </c>
      <c r="M25" s="32"/>
      <c r="N25" s="40">
        <f t="shared" si="7"/>
        <v>315.2</v>
      </c>
      <c r="O25" s="32"/>
      <c r="P25" s="40">
        <f t="shared" si="8"/>
        <v>315.2</v>
      </c>
      <c r="Q25" s="32"/>
      <c r="R25" s="40">
        <f t="shared" si="9"/>
        <v>315.2</v>
      </c>
      <c r="S25" s="52"/>
      <c r="T25" s="40">
        <f t="shared" si="10"/>
        <v>315.2</v>
      </c>
      <c r="U25" s="52"/>
      <c r="V25" s="40">
        <f t="shared" si="11"/>
        <v>315.2</v>
      </c>
    </row>
    <row r="26" spans="1:22" ht="94.5" customHeight="1">
      <c r="A26" s="11" t="s">
        <v>15</v>
      </c>
      <c r="B26" s="11" t="s">
        <v>13</v>
      </c>
      <c r="C26" s="11" t="s">
        <v>4</v>
      </c>
      <c r="D26" s="11" t="s">
        <v>19</v>
      </c>
      <c r="E26" s="11" t="s">
        <v>20</v>
      </c>
      <c r="F26" s="11" t="s">
        <v>8</v>
      </c>
      <c r="G26" s="11" t="s">
        <v>112</v>
      </c>
      <c r="H26" s="11" t="s">
        <v>9</v>
      </c>
      <c r="I26" s="24" t="s">
        <v>113</v>
      </c>
      <c r="J26" s="31"/>
      <c r="K26" s="32">
        <v>93</v>
      </c>
      <c r="L26" s="40">
        <f t="shared" si="6"/>
        <v>93</v>
      </c>
      <c r="M26" s="32"/>
      <c r="N26" s="40">
        <f t="shared" si="7"/>
        <v>93</v>
      </c>
      <c r="O26" s="32"/>
      <c r="P26" s="40">
        <f t="shared" si="8"/>
        <v>93</v>
      </c>
      <c r="Q26" s="32"/>
      <c r="R26" s="40">
        <f t="shared" si="9"/>
        <v>93</v>
      </c>
      <c r="S26" s="52"/>
      <c r="T26" s="40">
        <f t="shared" si="10"/>
        <v>93</v>
      </c>
      <c r="U26" s="52"/>
      <c r="V26" s="40">
        <f t="shared" si="11"/>
        <v>93</v>
      </c>
    </row>
    <row r="27" spans="1:22" ht="56.4" customHeight="1">
      <c r="A27" s="11" t="s">
        <v>15</v>
      </c>
      <c r="B27" s="11" t="s">
        <v>13</v>
      </c>
      <c r="C27" s="11" t="s">
        <v>4</v>
      </c>
      <c r="D27" s="11" t="s">
        <v>19</v>
      </c>
      <c r="E27" s="11" t="s">
        <v>20</v>
      </c>
      <c r="F27" s="11" t="s">
        <v>8</v>
      </c>
      <c r="G27" s="11" t="s">
        <v>170</v>
      </c>
      <c r="H27" s="11" t="s">
        <v>9</v>
      </c>
      <c r="I27" s="24" t="s">
        <v>171</v>
      </c>
      <c r="J27" s="31"/>
      <c r="K27" s="32"/>
      <c r="L27" s="40"/>
      <c r="M27" s="32"/>
      <c r="N27" s="40"/>
      <c r="O27" s="32"/>
      <c r="P27" s="40"/>
      <c r="Q27" s="48">
        <v>1000</v>
      </c>
      <c r="R27" s="40">
        <f t="shared" si="9"/>
        <v>1000</v>
      </c>
      <c r="S27" s="52"/>
      <c r="T27" s="40">
        <f t="shared" si="10"/>
        <v>1000</v>
      </c>
      <c r="U27" s="52"/>
      <c r="V27" s="40">
        <f t="shared" si="11"/>
        <v>1000</v>
      </c>
    </row>
    <row r="28" spans="1:22" ht="63.75" customHeight="1">
      <c r="A28" s="11" t="s">
        <v>15</v>
      </c>
      <c r="B28" s="11" t="s">
        <v>13</v>
      </c>
      <c r="C28" s="11" t="s">
        <v>4</v>
      </c>
      <c r="D28" s="11" t="s">
        <v>19</v>
      </c>
      <c r="E28" s="11" t="s">
        <v>20</v>
      </c>
      <c r="F28" s="11" t="s">
        <v>8</v>
      </c>
      <c r="G28" s="11" t="s">
        <v>120</v>
      </c>
      <c r="H28" s="11" t="s">
        <v>9</v>
      </c>
      <c r="I28" s="24" t="s">
        <v>121</v>
      </c>
      <c r="J28" s="31"/>
      <c r="K28" s="32">
        <v>5500</v>
      </c>
      <c r="L28" s="40">
        <f t="shared" si="6"/>
        <v>5500</v>
      </c>
      <c r="M28" s="32"/>
      <c r="N28" s="40">
        <f t="shared" si="7"/>
        <v>5500</v>
      </c>
      <c r="O28" s="32"/>
      <c r="P28" s="40">
        <f t="shared" si="8"/>
        <v>5500</v>
      </c>
      <c r="Q28" s="32"/>
      <c r="R28" s="40">
        <f t="shared" ref="R28:R43" si="12">P28+Q28</f>
        <v>5500</v>
      </c>
      <c r="S28" s="52"/>
      <c r="T28" s="40">
        <f t="shared" si="10"/>
        <v>5500</v>
      </c>
      <c r="U28" s="52"/>
      <c r="V28" s="40">
        <f t="shared" si="11"/>
        <v>5500</v>
      </c>
    </row>
    <row r="29" spans="1:22" ht="135" customHeight="1">
      <c r="A29" s="11" t="s">
        <v>15</v>
      </c>
      <c r="B29" s="11" t="s">
        <v>13</v>
      </c>
      <c r="C29" s="11" t="s">
        <v>4</v>
      </c>
      <c r="D29" s="11" t="s">
        <v>19</v>
      </c>
      <c r="E29" s="11" t="s">
        <v>20</v>
      </c>
      <c r="F29" s="11" t="s">
        <v>8</v>
      </c>
      <c r="G29" s="11" t="s">
        <v>163</v>
      </c>
      <c r="H29" s="11" t="s">
        <v>9</v>
      </c>
      <c r="I29" s="24" t="s">
        <v>164</v>
      </c>
      <c r="J29" s="31"/>
      <c r="K29" s="32"/>
      <c r="L29" s="40"/>
      <c r="M29" s="32"/>
      <c r="N29" s="40"/>
      <c r="O29" s="32"/>
      <c r="P29" s="40"/>
      <c r="Q29" s="48">
        <v>673.5</v>
      </c>
      <c r="R29" s="40">
        <f t="shared" si="12"/>
        <v>673.5</v>
      </c>
      <c r="S29" s="52"/>
      <c r="T29" s="40">
        <f t="shared" si="10"/>
        <v>673.5</v>
      </c>
      <c r="U29" s="52"/>
      <c r="V29" s="40">
        <f t="shared" si="11"/>
        <v>673.5</v>
      </c>
    </row>
    <row r="30" spans="1:22" ht="120">
      <c r="A30" s="11" t="s">
        <v>15</v>
      </c>
      <c r="B30" s="11" t="s">
        <v>13</v>
      </c>
      <c r="C30" s="11" t="s">
        <v>4</v>
      </c>
      <c r="D30" s="11" t="s">
        <v>19</v>
      </c>
      <c r="E30" s="11" t="s">
        <v>20</v>
      </c>
      <c r="F30" s="11" t="s">
        <v>8</v>
      </c>
      <c r="G30" s="11" t="s">
        <v>146</v>
      </c>
      <c r="H30" s="11" t="s">
        <v>9</v>
      </c>
      <c r="I30" s="24" t="s">
        <v>147</v>
      </c>
      <c r="J30" s="31"/>
      <c r="K30" s="32"/>
      <c r="L30" s="40"/>
      <c r="M30" s="32">
        <v>3273.2</v>
      </c>
      <c r="N30" s="40">
        <f t="shared" si="7"/>
        <v>3273.2</v>
      </c>
      <c r="O30" s="32"/>
      <c r="P30" s="40">
        <f t="shared" si="8"/>
        <v>3273.2</v>
      </c>
      <c r="Q30" s="32"/>
      <c r="R30" s="40">
        <f t="shared" si="12"/>
        <v>3273.2</v>
      </c>
      <c r="S30" s="52"/>
      <c r="T30" s="40">
        <f t="shared" si="10"/>
        <v>3273.2</v>
      </c>
      <c r="U30" s="52">
        <v>-0.1</v>
      </c>
      <c r="V30" s="40">
        <f t="shared" si="11"/>
        <v>3273.1</v>
      </c>
    </row>
    <row r="31" spans="1:22" ht="45">
      <c r="A31" s="11" t="s">
        <v>15</v>
      </c>
      <c r="B31" s="11" t="s">
        <v>13</v>
      </c>
      <c r="C31" s="11" t="s">
        <v>4</v>
      </c>
      <c r="D31" s="11" t="s">
        <v>19</v>
      </c>
      <c r="E31" s="11" t="s">
        <v>20</v>
      </c>
      <c r="F31" s="11" t="s">
        <v>8</v>
      </c>
      <c r="G31" s="11" t="s">
        <v>24</v>
      </c>
      <c r="H31" s="11" t="s">
        <v>9</v>
      </c>
      <c r="I31" s="9" t="s">
        <v>84</v>
      </c>
      <c r="J31" s="31">
        <v>781.8</v>
      </c>
      <c r="K31" s="32"/>
      <c r="L31" s="40">
        <f t="shared" si="6"/>
        <v>781.8</v>
      </c>
      <c r="M31" s="32"/>
      <c r="N31" s="40">
        <f t="shared" si="7"/>
        <v>781.8</v>
      </c>
      <c r="O31" s="32"/>
      <c r="P31" s="40">
        <f t="shared" si="8"/>
        <v>781.8</v>
      </c>
      <c r="Q31" s="32"/>
      <c r="R31" s="40">
        <f t="shared" si="12"/>
        <v>781.8</v>
      </c>
      <c r="S31" s="52"/>
      <c r="T31" s="40">
        <f t="shared" si="10"/>
        <v>781.8</v>
      </c>
      <c r="U31" s="52"/>
      <c r="V31" s="40">
        <f t="shared" si="11"/>
        <v>781.8</v>
      </c>
    </row>
    <row r="32" spans="1:22" ht="92.4">
      <c r="A32" s="11" t="s">
        <v>15</v>
      </c>
      <c r="B32" s="11" t="s">
        <v>13</v>
      </c>
      <c r="C32" s="11" t="s">
        <v>4</v>
      </c>
      <c r="D32" s="11" t="s">
        <v>19</v>
      </c>
      <c r="E32" s="11" t="s">
        <v>20</v>
      </c>
      <c r="F32" s="11" t="s">
        <v>8</v>
      </c>
      <c r="G32" s="11" t="s">
        <v>181</v>
      </c>
      <c r="H32" s="11" t="s">
        <v>9</v>
      </c>
      <c r="I32" s="47" t="s">
        <v>180</v>
      </c>
      <c r="J32" s="31"/>
      <c r="K32" s="32"/>
      <c r="L32" s="40"/>
      <c r="M32" s="32"/>
      <c r="N32" s="40"/>
      <c r="O32" s="32"/>
      <c r="P32" s="40"/>
      <c r="Q32" s="48">
        <v>550</v>
      </c>
      <c r="R32" s="40">
        <f t="shared" ref="R32" si="13">P32+Q32</f>
        <v>550</v>
      </c>
      <c r="S32" s="52"/>
      <c r="T32" s="40">
        <f t="shared" si="10"/>
        <v>550</v>
      </c>
      <c r="U32" s="52"/>
      <c r="V32" s="40">
        <f t="shared" si="11"/>
        <v>550</v>
      </c>
    </row>
    <row r="33" spans="1:22" ht="60">
      <c r="A33" s="11" t="s">
        <v>15</v>
      </c>
      <c r="B33" s="11" t="s">
        <v>13</v>
      </c>
      <c r="C33" s="11" t="s">
        <v>4</v>
      </c>
      <c r="D33" s="11" t="s">
        <v>19</v>
      </c>
      <c r="E33" s="11" t="s">
        <v>20</v>
      </c>
      <c r="F33" s="11" t="s">
        <v>8</v>
      </c>
      <c r="G33" s="11" t="s">
        <v>150</v>
      </c>
      <c r="H33" s="11" t="s">
        <v>9</v>
      </c>
      <c r="I33" s="24" t="s">
        <v>151</v>
      </c>
      <c r="J33" s="31"/>
      <c r="K33" s="32"/>
      <c r="L33" s="40"/>
      <c r="M33" s="32">
        <v>1612</v>
      </c>
      <c r="N33" s="40">
        <f t="shared" si="7"/>
        <v>1612</v>
      </c>
      <c r="O33" s="32"/>
      <c r="P33" s="40">
        <f t="shared" si="8"/>
        <v>1612</v>
      </c>
      <c r="Q33" s="32"/>
      <c r="R33" s="40">
        <f t="shared" si="12"/>
        <v>1612</v>
      </c>
      <c r="S33" s="52"/>
      <c r="T33" s="40">
        <f t="shared" si="10"/>
        <v>1612</v>
      </c>
      <c r="U33" s="52"/>
      <c r="V33" s="40">
        <f t="shared" si="11"/>
        <v>1612</v>
      </c>
    </row>
    <row r="34" spans="1:22" ht="45">
      <c r="A34" s="11" t="s">
        <v>15</v>
      </c>
      <c r="B34" s="11" t="s">
        <v>13</v>
      </c>
      <c r="C34" s="11" t="s">
        <v>4</v>
      </c>
      <c r="D34" s="11" t="s">
        <v>19</v>
      </c>
      <c r="E34" s="11" t="s">
        <v>20</v>
      </c>
      <c r="F34" s="11" t="s">
        <v>8</v>
      </c>
      <c r="G34" s="11" t="s">
        <v>51</v>
      </c>
      <c r="H34" s="11" t="s">
        <v>9</v>
      </c>
      <c r="I34" s="9" t="s">
        <v>85</v>
      </c>
      <c r="J34" s="31">
        <v>84.3</v>
      </c>
      <c r="K34" s="32"/>
      <c r="L34" s="40">
        <f t="shared" si="6"/>
        <v>84.3</v>
      </c>
      <c r="M34" s="32"/>
      <c r="N34" s="40">
        <f t="shared" si="7"/>
        <v>84.3</v>
      </c>
      <c r="O34" s="32"/>
      <c r="P34" s="40">
        <f t="shared" si="8"/>
        <v>84.3</v>
      </c>
      <c r="Q34" s="32"/>
      <c r="R34" s="40">
        <f t="shared" si="12"/>
        <v>84.3</v>
      </c>
      <c r="S34" s="52"/>
      <c r="T34" s="40">
        <f t="shared" si="10"/>
        <v>84.3</v>
      </c>
      <c r="U34" s="52"/>
      <c r="V34" s="40">
        <f t="shared" si="11"/>
        <v>84.3</v>
      </c>
    </row>
    <row r="35" spans="1:22" ht="105" customHeight="1">
      <c r="A35" s="11" t="s">
        <v>15</v>
      </c>
      <c r="B35" s="11" t="s">
        <v>13</v>
      </c>
      <c r="C35" s="11" t="s">
        <v>4</v>
      </c>
      <c r="D35" s="11" t="s">
        <v>19</v>
      </c>
      <c r="E35" s="11" t="s">
        <v>20</v>
      </c>
      <c r="F35" s="11" t="s">
        <v>8</v>
      </c>
      <c r="G35" s="11" t="s">
        <v>157</v>
      </c>
      <c r="H35" s="11" t="s">
        <v>9</v>
      </c>
      <c r="I35" s="24" t="s">
        <v>158</v>
      </c>
      <c r="J35" s="31"/>
      <c r="K35" s="32"/>
      <c r="L35" s="40"/>
      <c r="M35" s="32"/>
      <c r="N35" s="40"/>
      <c r="O35" s="32">
        <v>16272.3</v>
      </c>
      <c r="P35" s="40">
        <f t="shared" si="8"/>
        <v>16272.3</v>
      </c>
      <c r="Q35" s="32"/>
      <c r="R35" s="40">
        <f t="shared" si="12"/>
        <v>16272.3</v>
      </c>
      <c r="S35" s="52"/>
      <c r="T35" s="40">
        <f t="shared" si="10"/>
        <v>16272.3</v>
      </c>
      <c r="U35" s="52"/>
      <c r="V35" s="40">
        <f t="shared" si="11"/>
        <v>16272.3</v>
      </c>
    </row>
    <row r="36" spans="1:22" ht="75">
      <c r="A36" s="11" t="s">
        <v>15</v>
      </c>
      <c r="B36" s="11" t="s">
        <v>13</v>
      </c>
      <c r="C36" s="11" t="s">
        <v>4</v>
      </c>
      <c r="D36" s="11" t="s">
        <v>19</v>
      </c>
      <c r="E36" s="11" t="s">
        <v>20</v>
      </c>
      <c r="F36" s="11" t="s">
        <v>8</v>
      </c>
      <c r="G36" s="11" t="s">
        <v>25</v>
      </c>
      <c r="H36" s="11" t="s">
        <v>9</v>
      </c>
      <c r="I36" s="9" t="s">
        <v>86</v>
      </c>
      <c r="J36" s="31">
        <v>19734.400000000001</v>
      </c>
      <c r="K36" s="32"/>
      <c r="L36" s="40">
        <f t="shared" si="6"/>
        <v>19734.400000000001</v>
      </c>
      <c r="M36" s="32"/>
      <c r="N36" s="40">
        <f t="shared" si="7"/>
        <v>19734.400000000001</v>
      </c>
      <c r="O36" s="32"/>
      <c r="P36" s="40">
        <f t="shared" si="8"/>
        <v>19734.400000000001</v>
      </c>
      <c r="Q36" s="32"/>
      <c r="R36" s="40">
        <f t="shared" si="12"/>
        <v>19734.400000000001</v>
      </c>
      <c r="S36" s="52"/>
      <c r="T36" s="40">
        <f t="shared" si="10"/>
        <v>19734.400000000001</v>
      </c>
      <c r="U36" s="52"/>
      <c r="V36" s="40">
        <f t="shared" si="11"/>
        <v>19734.400000000001</v>
      </c>
    </row>
    <row r="37" spans="1:22" ht="75">
      <c r="A37" s="11" t="s">
        <v>15</v>
      </c>
      <c r="B37" s="11" t="s">
        <v>13</v>
      </c>
      <c r="C37" s="11" t="s">
        <v>4</v>
      </c>
      <c r="D37" s="11" t="s">
        <v>19</v>
      </c>
      <c r="E37" s="11" t="s">
        <v>20</v>
      </c>
      <c r="F37" s="11" t="s">
        <v>8</v>
      </c>
      <c r="G37" s="11" t="s">
        <v>26</v>
      </c>
      <c r="H37" s="11" t="s">
        <v>9</v>
      </c>
      <c r="I37" s="9" t="s">
        <v>87</v>
      </c>
      <c r="J37" s="31">
        <v>13699.7</v>
      </c>
      <c r="K37" s="32"/>
      <c r="L37" s="40">
        <f t="shared" si="6"/>
        <v>13699.7</v>
      </c>
      <c r="M37" s="32"/>
      <c r="N37" s="40">
        <f t="shared" si="7"/>
        <v>13699.7</v>
      </c>
      <c r="O37" s="32"/>
      <c r="P37" s="40">
        <f t="shared" si="8"/>
        <v>13699.7</v>
      </c>
      <c r="Q37" s="32"/>
      <c r="R37" s="40">
        <f t="shared" si="12"/>
        <v>13699.7</v>
      </c>
      <c r="S37" s="52"/>
      <c r="T37" s="40">
        <f t="shared" si="10"/>
        <v>13699.7</v>
      </c>
      <c r="U37" s="52"/>
      <c r="V37" s="40">
        <f t="shared" si="11"/>
        <v>13699.7</v>
      </c>
    </row>
    <row r="38" spans="1:22" ht="60">
      <c r="A38" s="11" t="s">
        <v>15</v>
      </c>
      <c r="B38" s="11" t="s">
        <v>13</v>
      </c>
      <c r="C38" s="11" t="s">
        <v>4</v>
      </c>
      <c r="D38" s="11" t="s">
        <v>19</v>
      </c>
      <c r="E38" s="11" t="s">
        <v>20</v>
      </c>
      <c r="F38" s="11" t="s">
        <v>8</v>
      </c>
      <c r="G38" s="11" t="s">
        <v>27</v>
      </c>
      <c r="H38" s="11" t="s">
        <v>9</v>
      </c>
      <c r="I38" s="9" t="s">
        <v>88</v>
      </c>
      <c r="J38" s="31">
        <v>424</v>
      </c>
      <c r="K38" s="32"/>
      <c r="L38" s="40">
        <f t="shared" si="6"/>
        <v>424</v>
      </c>
      <c r="M38" s="32"/>
      <c r="N38" s="40">
        <f t="shared" si="7"/>
        <v>424</v>
      </c>
      <c r="O38" s="32"/>
      <c r="P38" s="40">
        <f t="shared" si="8"/>
        <v>424</v>
      </c>
      <c r="Q38" s="32"/>
      <c r="R38" s="40">
        <f t="shared" si="12"/>
        <v>424</v>
      </c>
      <c r="S38" s="52"/>
      <c r="T38" s="40">
        <f t="shared" si="10"/>
        <v>424</v>
      </c>
      <c r="U38" s="52"/>
      <c r="V38" s="40">
        <f t="shared" si="11"/>
        <v>424</v>
      </c>
    </row>
    <row r="39" spans="1:22" ht="75">
      <c r="A39" s="11" t="s">
        <v>15</v>
      </c>
      <c r="B39" s="11" t="s">
        <v>13</v>
      </c>
      <c r="C39" s="11" t="s">
        <v>4</v>
      </c>
      <c r="D39" s="11" t="s">
        <v>19</v>
      </c>
      <c r="E39" s="11" t="s">
        <v>20</v>
      </c>
      <c r="F39" s="11" t="s">
        <v>8</v>
      </c>
      <c r="G39" s="11" t="s">
        <v>28</v>
      </c>
      <c r="H39" s="11" t="s">
        <v>9</v>
      </c>
      <c r="I39" s="12" t="s">
        <v>187</v>
      </c>
      <c r="J39" s="31">
        <v>1102.5</v>
      </c>
      <c r="K39" s="32">
        <v>157.5</v>
      </c>
      <c r="L39" s="40">
        <f t="shared" si="6"/>
        <v>1260</v>
      </c>
      <c r="M39" s="32"/>
      <c r="N39" s="40">
        <f t="shared" si="7"/>
        <v>1260</v>
      </c>
      <c r="O39" s="32"/>
      <c r="P39" s="40">
        <f t="shared" si="8"/>
        <v>1260</v>
      </c>
      <c r="Q39" s="32"/>
      <c r="R39" s="40">
        <f t="shared" si="12"/>
        <v>1260</v>
      </c>
      <c r="S39" s="52"/>
      <c r="T39" s="40">
        <f t="shared" si="10"/>
        <v>1260</v>
      </c>
      <c r="U39" s="52"/>
      <c r="V39" s="40">
        <f t="shared" si="11"/>
        <v>1260</v>
      </c>
    </row>
    <row r="40" spans="1:22" ht="225">
      <c r="A40" s="11" t="s">
        <v>15</v>
      </c>
      <c r="B40" s="11" t="s">
        <v>13</v>
      </c>
      <c r="C40" s="11" t="s">
        <v>4</v>
      </c>
      <c r="D40" s="11" t="s">
        <v>19</v>
      </c>
      <c r="E40" s="11" t="s">
        <v>20</v>
      </c>
      <c r="F40" s="11" t="s">
        <v>8</v>
      </c>
      <c r="G40" s="11" t="s">
        <v>155</v>
      </c>
      <c r="H40" s="11" t="s">
        <v>9</v>
      </c>
      <c r="I40" s="24" t="s">
        <v>156</v>
      </c>
      <c r="J40" s="31"/>
      <c r="K40" s="32"/>
      <c r="L40" s="40"/>
      <c r="M40" s="32"/>
      <c r="N40" s="40"/>
      <c r="O40" s="32">
        <v>6860</v>
      </c>
      <c r="P40" s="40">
        <f t="shared" si="8"/>
        <v>6860</v>
      </c>
      <c r="Q40" s="32"/>
      <c r="R40" s="40">
        <f t="shared" si="12"/>
        <v>6860</v>
      </c>
      <c r="S40" s="52"/>
      <c r="T40" s="40">
        <f t="shared" si="10"/>
        <v>6860</v>
      </c>
      <c r="U40" s="52"/>
      <c r="V40" s="40">
        <f t="shared" si="11"/>
        <v>6860</v>
      </c>
    </row>
    <row r="41" spans="1:22" ht="135">
      <c r="A41" s="11" t="s">
        <v>15</v>
      </c>
      <c r="B41" s="11" t="s">
        <v>13</v>
      </c>
      <c r="C41" s="11" t="s">
        <v>4</v>
      </c>
      <c r="D41" s="11" t="s">
        <v>19</v>
      </c>
      <c r="E41" s="11" t="s">
        <v>20</v>
      </c>
      <c r="F41" s="11" t="s">
        <v>8</v>
      </c>
      <c r="G41" s="11" t="s">
        <v>174</v>
      </c>
      <c r="H41" s="11" t="s">
        <v>9</v>
      </c>
      <c r="I41" s="24" t="s">
        <v>175</v>
      </c>
      <c r="J41" s="31"/>
      <c r="K41" s="32"/>
      <c r="L41" s="40"/>
      <c r="M41" s="32"/>
      <c r="N41" s="40"/>
      <c r="O41" s="32"/>
      <c r="P41" s="40"/>
      <c r="Q41" s="48">
        <v>1752.39318</v>
      </c>
      <c r="R41" s="40">
        <f t="shared" si="12"/>
        <v>1752.39318</v>
      </c>
      <c r="S41" s="52"/>
      <c r="T41" s="40">
        <f t="shared" si="10"/>
        <v>1752.39318</v>
      </c>
      <c r="U41" s="52"/>
      <c r="V41" s="40">
        <f t="shared" si="11"/>
        <v>1752.39318</v>
      </c>
    </row>
    <row r="42" spans="1:22" ht="96" customHeight="1">
      <c r="A42" s="11" t="s">
        <v>15</v>
      </c>
      <c r="B42" s="11" t="s">
        <v>13</v>
      </c>
      <c r="C42" s="11" t="s">
        <v>4</v>
      </c>
      <c r="D42" s="11" t="s">
        <v>19</v>
      </c>
      <c r="E42" s="11" t="s">
        <v>20</v>
      </c>
      <c r="F42" s="11" t="s">
        <v>8</v>
      </c>
      <c r="G42" s="11" t="s">
        <v>153</v>
      </c>
      <c r="H42" s="11" t="s">
        <v>9</v>
      </c>
      <c r="I42" s="24" t="s">
        <v>154</v>
      </c>
      <c r="J42" s="31">
        <v>0</v>
      </c>
      <c r="K42" s="32"/>
      <c r="L42" s="40">
        <v>0</v>
      </c>
      <c r="M42" s="32"/>
      <c r="N42" s="40">
        <v>0</v>
      </c>
      <c r="O42" s="32">
        <v>1000</v>
      </c>
      <c r="P42" s="40">
        <f t="shared" si="8"/>
        <v>1000</v>
      </c>
      <c r="Q42" s="32"/>
      <c r="R42" s="40">
        <f t="shared" si="12"/>
        <v>1000</v>
      </c>
      <c r="S42" s="52"/>
      <c r="T42" s="40">
        <f t="shared" si="10"/>
        <v>1000</v>
      </c>
      <c r="U42" s="52"/>
      <c r="V42" s="40">
        <f t="shared" si="11"/>
        <v>1000</v>
      </c>
    </row>
    <row r="43" spans="1:22" ht="105">
      <c r="A43" s="11" t="s">
        <v>15</v>
      </c>
      <c r="B43" s="11" t="s">
        <v>13</v>
      </c>
      <c r="C43" s="11" t="s">
        <v>4</v>
      </c>
      <c r="D43" s="11" t="s">
        <v>19</v>
      </c>
      <c r="E43" s="11" t="s">
        <v>20</v>
      </c>
      <c r="F43" s="11" t="s">
        <v>8</v>
      </c>
      <c r="G43" s="11" t="s">
        <v>148</v>
      </c>
      <c r="H43" s="11" t="s">
        <v>9</v>
      </c>
      <c r="I43" s="24" t="s">
        <v>149</v>
      </c>
      <c r="J43" s="31"/>
      <c r="K43" s="32"/>
      <c r="L43" s="40"/>
      <c r="M43" s="32">
        <v>4758</v>
      </c>
      <c r="N43" s="40">
        <f t="shared" si="7"/>
        <v>4758</v>
      </c>
      <c r="O43" s="32"/>
      <c r="P43" s="40">
        <f t="shared" si="8"/>
        <v>4758</v>
      </c>
      <c r="Q43" s="32"/>
      <c r="R43" s="40">
        <f t="shared" si="12"/>
        <v>4758</v>
      </c>
      <c r="S43" s="52"/>
      <c r="T43" s="40">
        <f t="shared" si="10"/>
        <v>4758</v>
      </c>
      <c r="U43" s="52"/>
      <c r="V43" s="40">
        <f t="shared" si="11"/>
        <v>4758</v>
      </c>
    </row>
    <row r="44" spans="1:22" ht="31.2">
      <c r="A44" s="11" t="s">
        <v>1</v>
      </c>
      <c r="B44" s="11" t="s">
        <v>13</v>
      </c>
      <c r="C44" s="11" t="s">
        <v>4</v>
      </c>
      <c r="D44" s="11" t="s">
        <v>16</v>
      </c>
      <c r="E44" s="11" t="s">
        <v>1</v>
      </c>
      <c r="F44" s="11" t="s">
        <v>2</v>
      </c>
      <c r="G44" s="11" t="s">
        <v>3</v>
      </c>
      <c r="H44" s="11" t="s">
        <v>9</v>
      </c>
      <c r="I44" s="8" t="s">
        <v>29</v>
      </c>
      <c r="J44" s="23">
        <f>SUM(J45:J65)</f>
        <v>409331.29999999993</v>
      </c>
      <c r="K44" s="38">
        <f t="shared" ref="K44" si="14">SUM(K45:K65)</f>
        <v>6656.6469299999999</v>
      </c>
      <c r="L44" s="38">
        <f>SUM(L45:L65)</f>
        <v>415987.94693000003</v>
      </c>
      <c r="M44" s="38">
        <f t="shared" ref="M44:N44" si="15">SUM(M45:M65)</f>
        <v>2319.83</v>
      </c>
      <c r="N44" s="38">
        <f t="shared" si="15"/>
        <v>418307.77693000005</v>
      </c>
      <c r="O44" s="38">
        <f t="shared" ref="O44:P44" si="16">SUM(O45:O65)</f>
        <v>0</v>
      </c>
      <c r="P44" s="38">
        <f t="shared" si="16"/>
        <v>418307.77693000005</v>
      </c>
      <c r="Q44" s="38">
        <f t="shared" ref="Q44:R44" si="17">SUM(Q45:Q65)</f>
        <v>-89.170000000000073</v>
      </c>
      <c r="R44" s="38">
        <f t="shared" si="17"/>
        <v>418218.60693000007</v>
      </c>
      <c r="S44" s="38">
        <f t="shared" ref="S44:T44" si="18">SUM(S45:S65)</f>
        <v>80</v>
      </c>
      <c r="T44" s="38">
        <f t="shared" si="18"/>
        <v>418298.60693000007</v>
      </c>
      <c r="U44" s="38">
        <f t="shared" ref="U44:V44" si="19">SUM(U45:U65)</f>
        <v>-2231.05357</v>
      </c>
      <c r="V44" s="38">
        <f t="shared" si="19"/>
        <v>416067.55336000002</v>
      </c>
    </row>
    <row r="45" spans="1:22" ht="135">
      <c r="A45" s="11" t="s">
        <v>15</v>
      </c>
      <c r="B45" s="11" t="s">
        <v>13</v>
      </c>
      <c r="C45" s="11" t="s">
        <v>4</v>
      </c>
      <c r="D45" s="11" t="s">
        <v>16</v>
      </c>
      <c r="E45" s="11" t="s">
        <v>11</v>
      </c>
      <c r="F45" s="11" t="s">
        <v>8</v>
      </c>
      <c r="G45" s="11" t="s">
        <v>52</v>
      </c>
      <c r="H45" s="11" t="s">
        <v>9</v>
      </c>
      <c r="I45" s="9" t="s">
        <v>109</v>
      </c>
      <c r="J45" s="31">
        <v>754.6</v>
      </c>
      <c r="K45" s="32"/>
      <c r="L45" s="40">
        <f t="shared" si="6"/>
        <v>754.6</v>
      </c>
      <c r="M45" s="32"/>
      <c r="N45" s="40">
        <f t="shared" si="7"/>
        <v>754.6</v>
      </c>
      <c r="O45" s="32"/>
      <c r="P45" s="40">
        <f t="shared" ref="P45:P65" si="20">N45+O45</f>
        <v>754.6</v>
      </c>
      <c r="Q45" s="32"/>
      <c r="R45" s="40">
        <f t="shared" ref="R45:R65" si="21">P45+Q45</f>
        <v>754.6</v>
      </c>
      <c r="S45" s="52"/>
      <c r="T45" s="40">
        <f t="shared" ref="T45:T65" si="22">R45+S45</f>
        <v>754.6</v>
      </c>
      <c r="U45" s="52"/>
      <c r="V45" s="40">
        <f t="shared" ref="V45:V65" si="23">T45+U45</f>
        <v>754.6</v>
      </c>
    </row>
    <row r="46" spans="1:22" ht="345">
      <c r="A46" s="11" t="s">
        <v>15</v>
      </c>
      <c r="B46" s="11" t="s">
        <v>13</v>
      </c>
      <c r="C46" s="11" t="s">
        <v>4</v>
      </c>
      <c r="D46" s="11" t="s">
        <v>16</v>
      </c>
      <c r="E46" s="11" t="s">
        <v>11</v>
      </c>
      <c r="F46" s="11" t="s">
        <v>8</v>
      </c>
      <c r="G46" s="11" t="s">
        <v>32</v>
      </c>
      <c r="H46" s="11" t="s">
        <v>9</v>
      </c>
      <c r="I46" s="12" t="s">
        <v>89</v>
      </c>
      <c r="J46" s="31">
        <v>53827.4</v>
      </c>
      <c r="K46" s="32"/>
      <c r="L46" s="40">
        <f t="shared" si="6"/>
        <v>53827.4</v>
      </c>
      <c r="M46" s="32">
        <v>688.56</v>
      </c>
      <c r="N46" s="40">
        <f t="shared" si="7"/>
        <v>54515.96</v>
      </c>
      <c r="O46" s="32"/>
      <c r="P46" s="40">
        <f t="shared" si="20"/>
        <v>54515.96</v>
      </c>
      <c r="Q46" s="32"/>
      <c r="R46" s="40">
        <f t="shared" si="21"/>
        <v>54515.96</v>
      </c>
      <c r="S46" s="52"/>
      <c r="T46" s="40">
        <f t="shared" si="22"/>
        <v>54515.96</v>
      </c>
      <c r="U46" s="54">
        <v>351.32</v>
      </c>
      <c r="V46" s="40">
        <f t="shared" si="23"/>
        <v>54867.28</v>
      </c>
    </row>
    <row r="47" spans="1:22" ht="345">
      <c r="A47" s="11" t="s">
        <v>15</v>
      </c>
      <c r="B47" s="11" t="s">
        <v>13</v>
      </c>
      <c r="C47" s="11" t="s">
        <v>4</v>
      </c>
      <c r="D47" s="11" t="s">
        <v>16</v>
      </c>
      <c r="E47" s="11" t="s">
        <v>11</v>
      </c>
      <c r="F47" s="11" t="s">
        <v>8</v>
      </c>
      <c r="G47" s="11" t="s">
        <v>33</v>
      </c>
      <c r="H47" s="11" t="s">
        <v>9</v>
      </c>
      <c r="I47" s="12" t="s">
        <v>90</v>
      </c>
      <c r="J47" s="31">
        <v>37353.599999999999</v>
      </c>
      <c r="K47" s="32"/>
      <c r="L47" s="40">
        <f t="shared" si="6"/>
        <v>37353.599999999999</v>
      </c>
      <c r="M47" s="32">
        <v>52.97</v>
      </c>
      <c r="N47" s="40">
        <f t="shared" si="7"/>
        <v>37406.57</v>
      </c>
      <c r="O47" s="32"/>
      <c r="P47" s="40">
        <f t="shared" si="20"/>
        <v>37406.57</v>
      </c>
      <c r="Q47" s="32"/>
      <c r="R47" s="40">
        <f t="shared" si="21"/>
        <v>37406.57</v>
      </c>
      <c r="S47" s="52"/>
      <c r="T47" s="40">
        <f t="shared" si="22"/>
        <v>37406.57</v>
      </c>
      <c r="U47" s="55">
        <v>27.02</v>
      </c>
      <c r="V47" s="40">
        <f t="shared" si="23"/>
        <v>37433.589999999997</v>
      </c>
    </row>
    <row r="48" spans="1:22" ht="150">
      <c r="A48" s="11" t="s">
        <v>15</v>
      </c>
      <c r="B48" s="11" t="s">
        <v>13</v>
      </c>
      <c r="C48" s="11" t="s">
        <v>4</v>
      </c>
      <c r="D48" s="11" t="s">
        <v>16</v>
      </c>
      <c r="E48" s="11" t="s">
        <v>11</v>
      </c>
      <c r="F48" s="11" t="s">
        <v>8</v>
      </c>
      <c r="G48" s="11" t="s">
        <v>34</v>
      </c>
      <c r="H48" s="11" t="s">
        <v>9</v>
      </c>
      <c r="I48" s="9" t="s">
        <v>108</v>
      </c>
      <c r="J48" s="31">
        <v>50.5</v>
      </c>
      <c r="K48" s="32"/>
      <c r="L48" s="40">
        <f t="shared" si="6"/>
        <v>50.5</v>
      </c>
      <c r="M48" s="32"/>
      <c r="N48" s="40">
        <f t="shared" si="7"/>
        <v>50.5</v>
      </c>
      <c r="O48" s="32"/>
      <c r="P48" s="40">
        <f t="shared" si="20"/>
        <v>50.5</v>
      </c>
      <c r="Q48" s="32"/>
      <c r="R48" s="40">
        <f t="shared" si="21"/>
        <v>50.5</v>
      </c>
      <c r="S48" s="52"/>
      <c r="T48" s="40">
        <f t="shared" si="22"/>
        <v>50.5</v>
      </c>
      <c r="U48" s="52"/>
      <c r="V48" s="40">
        <f t="shared" si="23"/>
        <v>50.5</v>
      </c>
    </row>
    <row r="49" spans="1:22" ht="120">
      <c r="A49" s="11" t="s">
        <v>15</v>
      </c>
      <c r="B49" s="11" t="s">
        <v>13</v>
      </c>
      <c r="C49" s="11" t="s">
        <v>4</v>
      </c>
      <c r="D49" s="11" t="s">
        <v>16</v>
      </c>
      <c r="E49" s="11" t="s">
        <v>11</v>
      </c>
      <c r="F49" s="11" t="s">
        <v>8</v>
      </c>
      <c r="G49" s="11" t="s">
        <v>35</v>
      </c>
      <c r="H49" s="11" t="s">
        <v>9</v>
      </c>
      <c r="I49" s="9" t="s">
        <v>107</v>
      </c>
      <c r="J49" s="31">
        <v>708.5</v>
      </c>
      <c r="K49" s="32">
        <v>26.8</v>
      </c>
      <c r="L49" s="40">
        <f t="shared" si="6"/>
        <v>735.3</v>
      </c>
      <c r="M49" s="32"/>
      <c r="N49" s="40">
        <f t="shared" si="7"/>
        <v>735.3</v>
      </c>
      <c r="O49" s="32"/>
      <c r="P49" s="40">
        <f t="shared" si="20"/>
        <v>735.3</v>
      </c>
      <c r="Q49" s="32"/>
      <c r="R49" s="40">
        <f t="shared" si="21"/>
        <v>735.3</v>
      </c>
      <c r="S49" s="52"/>
      <c r="T49" s="40">
        <f t="shared" si="22"/>
        <v>735.3</v>
      </c>
      <c r="U49" s="52"/>
      <c r="V49" s="40">
        <f t="shared" si="23"/>
        <v>735.3</v>
      </c>
    </row>
    <row r="50" spans="1:22" ht="135">
      <c r="A50" s="11" t="s">
        <v>15</v>
      </c>
      <c r="B50" s="11" t="s">
        <v>13</v>
      </c>
      <c r="C50" s="11" t="s">
        <v>4</v>
      </c>
      <c r="D50" s="11" t="s">
        <v>16</v>
      </c>
      <c r="E50" s="11" t="s">
        <v>11</v>
      </c>
      <c r="F50" s="11" t="s">
        <v>8</v>
      </c>
      <c r="G50" s="11" t="s">
        <v>36</v>
      </c>
      <c r="H50" s="11" t="s">
        <v>9</v>
      </c>
      <c r="I50" s="9" t="s">
        <v>106</v>
      </c>
      <c r="J50" s="31">
        <v>594.6</v>
      </c>
      <c r="K50" s="32">
        <v>138.19999999999999</v>
      </c>
      <c r="L50" s="40">
        <f t="shared" si="6"/>
        <v>732.8</v>
      </c>
      <c r="M50" s="32"/>
      <c r="N50" s="40">
        <f t="shared" si="7"/>
        <v>732.8</v>
      </c>
      <c r="O50" s="32"/>
      <c r="P50" s="40">
        <f t="shared" si="20"/>
        <v>732.8</v>
      </c>
      <c r="Q50" s="32"/>
      <c r="R50" s="40">
        <f t="shared" si="21"/>
        <v>732.8</v>
      </c>
      <c r="S50" s="52"/>
      <c r="T50" s="40">
        <f t="shared" si="22"/>
        <v>732.8</v>
      </c>
      <c r="U50" s="52"/>
      <c r="V50" s="40">
        <f t="shared" si="23"/>
        <v>732.8</v>
      </c>
    </row>
    <row r="51" spans="1:22" ht="135">
      <c r="A51" s="11" t="s">
        <v>15</v>
      </c>
      <c r="B51" s="11" t="s">
        <v>13</v>
      </c>
      <c r="C51" s="11" t="s">
        <v>4</v>
      </c>
      <c r="D51" s="11" t="s">
        <v>16</v>
      </c>
      <c r="E51" s="11" t="s">
        <v>11</v>
      </c>
      <c r="F51" s="11" t="s">
        <v>8</v>
      </c>
      <c r="G51" s="11" t="s">
        <v>37</v>
      </c>
      <c r="H51" s="11" t="s">
        <v>9</v>
      </c>
      <c r="I51" s="9" t="s">
        <v>105</v>
      </c>
      <c r="J51" s="31">
        <v>136.69999999999999</v>
      </c>
      <c r="K51" s="32"/>
      <c r="L51" s="40">
        <f t="shared" si="6"/>
        <v>136.69999999999999</v>
      </c>
      <c r="M51" s="32"/>
      <c r="N51" s="40">
        <f t="shared" si="7"/>
        <v>136.69999999999999</v>
      </c>
      <c r="O51" s="32"/>
      <c r="P51" s="40">
        <f t="shared" si="20"/>
        <v>136.69999999999999</v>
      </c>
      <c r="Q51" s="32"/>
      <c r="R51" s="40">
        <f t="shared" si="21"/>
        <v>136.69999999999999</v>
      </c>
      <c r="S51" s="52"/>
      <c r="T51" s="40">
        <f t="shared" si="22"/>
        <v>136.69999999999999</v>
      </c>
      <c r="U51" s="52"/>
      <c r="V51" s="40">
        <f t="shared" si="23"/>
        <v>136.69999999999999</v>
      </c>
    </row>
    <row r="52" spans="1:22" ht="150">
      <c r="A52" s="11" t="s">
        <v>15</v>
      </c>
      <c r="B52" s="11" t="s">
        <v>13</v>
      </c>
      <c r="C52" s="11" t="s">
        <v>4</v>
      </c>
      <c r="D52" s="11" t="s">
        <v>16</v>
      </c>
      <c r="E52" s="11" t="s">
        <v>11</v>
      </c>
      <c r="F52" s="11" t="s">
        <v>8</v>
      </c>
      <c r="G52" s="11" t="s">
        <v>38</v>
      </c>
      <c r="H52" s="11" t="s">
        <v>9</v>
      </c>
      <c r="I52" s="12" t="s">
        <v>104</v>
      </c>
      <c r="J52" s="31">
        <v>2504.6</v>
      </c>
      <c r="K52" s="32"/>
      <c r="L52" s="40">
        <f t="shared" si="6"/>
        <v>2504.6</v>
      </c>
      <c r="M52" s="32"/>
      <c r="N52" s="40">
        <f t="shared" si="7"/>
        <v>2504.6</v>
      </c>
      <c r="O52" s="32"/>
      <c r="P52" s="40">
        <f t="shared" si="20"/>
        <v>2504.6</v>
      </c>
      <c r="Q52" s="32"/>
      <c r="R52" s="40">
        <f t="shared" si="21"/>
        <v>2504.6</v>
      </c>
      <c r="S52" s="52"/>
      <c r="T52" s="40">
        <f t="shared" si="22"/>
        <v>2504.6</v>
      </c>
      <c r="U52" s="52"/>
      <c r="V52" s="40">
        <f t="shared" si="23"/>
        <v>2504.6</v>
      </c>
    </row>
    <row r="53" spans="1:22" ht="240">
      <c r="A53" s="11" t="s">
        <v>15</v>
      </c>
      <c r="B53" s="11" t="s">
        <v>13</v>
      </c>
      <c r="C53" s="11" t="s">
        <v>4</v>
      </c>
      <c r="D53" s="11" t="s">
        <v>16</v>
      </c>
      <c r="E53" s="11" t="s">
        <v>11</v>
      </c>
      <c r="F53" s="11" t="s">
        <v>8</v>
      </c>
      <c r="G53" s="11" t="s">
        <v>39</v>
      </c>
      <c r="H53" s="11" t="s">
        <v>9</v>
      </c>
      <c r="I53" s="9" t="s">
        <v>103</v>
      </c>
      <c r="J53" s="31">
        <v>851.2</v>
      </c>
      <c r="K53" s="32"/>
      <c r="L53" s="40">
        <f t="shared" si="6"/>
        <v>851.2</v>
      </c>
      <c r="M53" s="32"/>
      <c r="N53" s="40">
        <f t="shared" si="7"/>
        <v>851.2</v>
      </c>
      <c r="O53" s="32"/>
      <c r="P53" s="40">
        <f t="shared" si="20"/>
        <v>851.2</v>
      </c>
      <c r="Q53" s="32"/>
      <c r="R53" s="40">
        <f t="shared" si="21"/>
        <v>851.2</v>
      </c>
      <c r="S53" s="52"/>
      <c r="T53" s="40">
        <f t="shared" si="22"/>
        <v>851.2</v>
      </c>
      <c r="U53" s="52"/>
      <c r="V53" s="40">
        <f t="shared" si="23"/>
        <v>851.2</v>
      </c>
    </row>
    <row r="54" spans="1:22" ht="345">
      <c r="A54" s="11" t="s">
        <v>15</v>
      </c>
      <c r="B54" s="11" t="s">
        <v>13</v>
      </c>
      <c r="C54" s="11" t="s">
        <v>4</v>
      </c>
      <c r="D54" s="11" t="s">
        <v>16</v>
      </c>
      <c r="E54" s="11" t="s">
        <v>11</v>
      </c>
      <c r="F54" s="11" t="s">
        <v>8</v>
      </c>
      <c r="G54" s="11" t="s">
        <v>40</v>
      </c>
      <c r="H54" s="11" t="s">
        <v>9</v>
      </c>
      <c r="I54" s="12" t="s">
        <v>98</v>
      </c>
      <c r="J54" s="31">
        <v>148695</v>
      </c>
      <c r="K54" s="32"/>
      <c r="L54" s="40">
        <f t="shared" si="6"/>
        <v>148695</v>
      </c>
      <c r="M54" s="32"/>
      <c r="N54" s="40">
        <f t="shared" si="7"/>
        <v>148695</v>
      </c>
      <c r="O54" s="32"/>
      <c r="P54" s="40">
        <f t="shared" si="20"/>
        <v>148695</v>
      </c>
      <c r="Q54" s="48">
        <f>-1707.4-882.23</f>
        <v>-2589.63</v>
      </c>
      <c r="R54" s="40">
        <f t="shared" si="21"/>
        <v>146105.37</v>
      </c>
      <c r="S54" s="52"/>
      <c r="T54" s="40">
        <f t="shared" si="22"/>
        <v>146105.37</v>
      </c>
      <c r="U54" s="52"/>
      <c r="V54" s="40">
        <f t="shared" si="23"/>
        <v>146105.37</v>
      </c>
    </row>
    <row r="55" spans="1:22" ht="165">
      <c r="A55" s="11" t="s">
        <v>15</v>
      </c>
      <c r="B55" s="11" t="s">
        <v>13</v>
      </c>
      <c r="C55" s="11" t="s">
        <v>4</v>
      </c>
      <c r="D55" s="11" t="s">
        <v>16</v>
      </c>
      <c r="E55" s="11" t="s">
        <v>11</v>
      </c>
      <c r="F55" s="11" t="s">
        <v>8</v>
      </c>
      <c r="G55" s="11" t="s">
        <v>41</v>
      </c>
      <c r="H55" s="11" t="s">
        <v>9</v>
      </c>
      <c r="I55" s="9" t="s">
        <v>110</v>
      </c>
      <c r="J55" s="31">
        <v>8355.2999999999993</v>
      </c>
      <c r="K55" s="32">
        <v>1071.2</v>
      </c>
      <c r="L55" s="40">
        <f t="shared" si="6"/>
        <v>9426.5</v>
      </c>
      <c r="M55" s="32"/>
      <c r="N55" s="40">
        <f t="shared" si="7"/>
        <v>9426.5</v>
      </c>
      <c r="O55" s="32"/>
      <c r="P55" s="40">
        <f t="shared" si="20"/>
        <v>9426.5</v>
      </c>
      <c r="Q55" s="32"/>
      <c r="R55" s="40">
        <f t="shared" si="21"/>
        <v>9426.5</v>
      </c>
      <c r="S55" s="52"/>
      <c r="T55" s="40">
        <f t="shared" si="22"/>
        <v>9426.5</v>
      </c>
      <c r="U55" s="52"/>
      <c r="V55" s="40">
        <f t="shared" si="23"/>
        <v>9426.5</v>
      </c>
    </row>
    <row r="56" spans="1:22" ht="120">
      <c r="A56" s="11" t="s">
        <v>15</v>
      </c>
      <c r="B56" s="11" t="s">
        <v>13</v>
      </c>
      <c r="C56" s="11" t="s">
        <v>4</v>
      </c>
      <c r="D56" s="11" t="s">
        <v>16</v>
      </c>
      <c r="E56" s="11" t="s">
        <v>11</v>
      </c>
      <c r="F56" s="11" t="s">
        <v>8</v>
      </c>
      <c r="G56" s="11" t="s">
        <v>42</v>
      </c>
      <c r="H56" s="11" t="s">
        <v>9</v>
      </c>
      <c r="I56" s="9" t="s">
        <v>102</v>
      </c>
      <c r="J56" s="31">
        <v>29903.3</v>
      </c>
      <c r="K56" s="32"/>
      <c r="L56" s="40">
        <f t="shared" si="6"/>
        <v>29903.3</v>
      </c>
      <c r="M56" s="32"/>
      <c r="N56" s="40">
        <f t="shared" si="7"/>
        <v>29903.3</v>
      </c>
      <c r="O56" s="32"/>
      <c r="P56" s="40">
        <f t="shared" si="20"/>
        <v>29903.3</v>
      </c>
      <c r="Q56" s="32"/>
      <c r="R56" s="40">
        <f t="shared" si="21"/>
        <v>29903.3</v>
      </c>
      <c r="S56" s="52"/>
      <c r="T56" s="40">
        <f t="shared" si="22"/>
        <v>29903.3</v>
      </c>
      <c r="U56" s="52"/>
      <c r="V56" s="40">
        <f t="shared" si="23"/>
        <v>29903.3</v>
      </c>
    </row>
    <row r="57" spans="1:22" ht="210">
      <c r="A57" s="11" t="s">
        <v>15</v>
      </c>
      <c r="B57" s="11" t="s">
        <v>13</v>
      </c>
      <c r="C57" s="11" t="s">
        <v>4</v>
      </c>
      <c r="D57" s="11" t="s">
        <v>16</v>
      </c>
      <c r="E57" s="11" t="s">
        <v>11</v>
      </c>
      <c r="F57" s="11" t="s">
        <v>8</v>
      </c>
      <c r="G57" s="11" t="s">
        <v>70</v>
      </c>
      <c r="H57" s="11" t="s">
        <v>9</v>
      </c>
      <c r="I57" s="9" t="s">
        <v>101</v>
      </c>
      <c r="J57" s="31">
        <v>1580.3</v>
      </c>
      <c r="K57" s="32">
        <v>-1580.3</v>
      </c>
      <c r="L57" s="40">
        <f t="shared" si="6"/>
        <v>0</v>
      </c>
      <c r="M57" s="32"/>
      <c r="N57" s="40">
        <f t="shared" si="7"/>
        <v>0</v>
      </c>
      <c r="O57" s="32"/>
      <c r="P57" s="40">
        <f t="shared" si="20"/>
        <v>0</v>
      </c>
      <c r="Q57" s="32"/>
      <c r="R57" s="40">
        <f t="shared" si="21"/>
        <v>0</v>
      </c>
      <c r="S57" s="52"/>
      <c r="T57" s="40">
        <f t="shared" si="22"/>
        <v>0</v>
      </c>
      <c r="U57" s="52"/>
      <c r="V57" s="40">
        <f t="shared" si="23"/>
        <v>0</v>
      </c>
    </row>
    <row r="58" spans="1:22" ht="360">
      <c r="A58" s="11" t="s">
        <v>15</v>
      </c>
      <c r="B58" s="11" t="s">
        <v>13</v>
      </c>
      <c r="C58" s="11" t="s">
        <v>4</v>
      </c>
      <c r="D58" s="11" t="s">
        <v>16</v>
      </c>
      <c r="E58" s="11" t="s">
        <v>11</v>
      </c>
      <c r="F58" s="11" t="s">
        <v>8</v>
      </c>
      <c r="G58" s="11" t="s">
        <v>43</v>
      </c>
      <c r="H58" s="11" t="s">
        <v>9</v>
      </c>
      <c r="I58" s="12" t="s">
        <v>91</v>
      </c>
      <c r="J58" s="31">
        <v>109283</v>
      </c>
      <c r="K58" s="32">
        <v>1689.9</v>
      </c>
      <c r="L58" s="40">
        <f t="shared" si="6"/>
        <v>110972.9</v>
      </c>
      <c r="M58" s="32">
        <v>1578.3</v>
      </c>
      <c r="N58" s="40">
        <f t="shared" si="7"/>
        <v>112551.2</v>
      </c>
      <c r="O58" s="32"/>
      <c r="P58" s="40">
        <f t="shared" si="20"/>
        <v>112551.2</v>
      </c>
      <c r="Q58" s="48">
        <f>2251.19+249.27</f>
        <v>2500.46</v>
      </c>
      <c r="R58" s="40">
        <f t="shared" si="21"/>
        <v>115051.66</v>
      </c>
      <c r="S58" s="52"/>
      <c r="T58" s="40">
        <f t="shared" si="22"/>
        <v>115051.66</v>
      </c>
      <c r="U58" s="54">
        <v>2021.7</v>
      </c>
      <c r="V58" s="40">
        <f t="shared" si="23"/>
        <v>117073.36</v>
      </c>
    </row>
    <row r="59" spans="1:22" ht="135">
      <c r="A59" s="11" t="s">
        <v>15</v>
      </c>
      <c r="B59" s="11" t="s">
        <v>13</v>
      </c>
      <c r="C59" s="11" t="s">
        <v>4</v>
      </c>
      <c r="D59" s="11" t="s">
        <v>16</v>
      </c>
      <c r="E59" s="11" t="s">
        <v>11</v>
      </c>
      <c r="F59" s="11" t="s">
        <v>8</v>
      </c>
      <c r="G59" s="11" t="s">
        <v>44</v>
      </c>
      <c r="H59" s="11" t="s">
        <v>9</v>
      </c>
      <c r="I59" s="9" t="s">
        <v>100</v>
      </c>
      <c r="J59" s="31">
        <v>749.8</v>
      </c>
      <c r="K59" s="32"/>
      <c r="L59" s="40">
        <f t="shared" si="6"/>
        <v>749.8</v>
      </c>
      <c r="M59" s="32"/>
      <c r="N59" s="40">
        <f t="shared" si="7"/>
        <v>749.8</v>
      </c>
      <c r="O59" s="32"/>
      <c r="P59" s="40">
        <f t="shared" si="20"/>
        <v>749.8</v>
      </c>
      <c r="Q59" s="32"/>
      <c r="R59" s="40">
        <f t="shared" si="21"/>
        <v>749.8</v>
      </c>
      <c r="S59" s="52"/>
      <c r="T59" s="40">
        <f t="shared" si="22"/>
        <v>749.8</v>
      </c>
      <c r="U59" s="52"/>
      <c r="V59" s="40">
        <f t="shared" si="23"/>
        <v>749.8</v>
      </c>
    </row>
    <row r="60" spans="1:22" ht="120">
      <c r="A60" s="11" t="s">
        <v>15</v>
      </c>
      <c r="B60" s="11" t="s">
        <v>13</v>
      </c>
      <c r="C60" s="11" t="s">
        <v>4</v>
      </c>
      <c r="D60" s="11" t="s">
        <v>16</v>
      </c>
      <c r="E60" s="11" t="s">
        <v>11</v>
      </c>
      <c r="F60" s="11" t="s">
        <v>8</v>
      </c>
      <c r="G60" s="11" t="s">
        <v>45</v>
      </c>
      <c r="H60" s="11" t="s">
        <v>9</v>
      </c>
      <c r="I60" s="12" t="s">
        <v>99</v>
      </c>
      <c r="J60" s="31">
        <v>7065.3</v>
      </c>
      <c r="K60" s="32">
        <v>49.6</v>
      </c>
      <c r="L60" s="40">
        <f t="shared" si="6"/>
        <v>7114.9000000000005</v>
      </c>
      <c r="M60" s="32"/>
      <c r="N60" s="40">
        <f t="shared" si="7"/>
        <v>7114.9000000000005</v>
      </c>
      <c r="O60" s="32"/>
      <c r="P60" s="40">
        <f t="shared" si="20"/>
        <v>7114.9000000000005</v>
      </c>
      <c r="Q60" s="32"/>
      <c r="R60" s="40">
        <f t="shared" si="21"/>
        <v>7114.9000000000005</v>
      </c>
      <c r="S60" s="52"/>
      <c r="T60" s="40">
        <f t="shared" si="22"/>
        <v>7114.9000000000005</v>
      </c>
      <c r="U60" s="52"/>
      <c r="V60" s="40">
        <f t="shared" si="23"/>
        <v>7114.9000000000005</v>
      </c>
    </row>
    <row r="61" spans="1:22" ht="105">
      <c r="A61" s="11" t="s">
        <v>15</v>
      </c>
      <c r="B61" s="11" t="s">
        <v>13</v>
      </c>
      <c r="C61" s="11" t="s">
        <v>4</v>
      </c>
      <c r="D61" s="11" t="s">
        <v>16</v>
      </c>
      <c r="E61" s="11" t="s">
        <v>46</v>
      </c>
      <c r="F61" s="11" t="s">
        <v>8</v>
      </c>
      <c r="G61" s="11" t="s">
        <v>3</v>
      </c>
      <c r="H61" s="11" t="s">
        <v>9</v>
      </c>
      <c r="I61" s="19" t="s">
        <v>92</v>
      </c>
      <c r="J61" s="31">
        <v>3439.5</v>
      </c>
      <c r="K61" s="32"/>
      <c r="L61" s="40">
        <f t="shared" si="6"/>
        <v>3439.5</v>
      </c>
      <c r="M61" s="32"/>
      <c r="N61" s="40">
        <f t="shared" si="7"/>
        <v>3439.5</v>
      </c>
      <c r="O61" s="32"/>
      <c r="P61" s="40">
        <f t="shared" si="20"/>
        <v>3439.5</v>
      </c>
      <c r="Q61" s="32"/>
      <c r="R61" s="40">
        <f t="shared" si="21"/>
        <v>3439.5</v>
      </c>
      <c r="S61" s="52"/>
      <c r="T61" s="40">
        <f t="shared" si="22"/>
        <v>3439.5</v>
      </c>
      <c r="U61" s="52"/>
      <c r="V61" s="40">
        <f t="shared" si="23"/>
        <v>3439.5</v>
      </c>
    </row>
    <row r="62" spans="1:22" ht="90">
      <c r="A62" s="11" t="s">
        <v>15</v>
      </c>
      <c r="B62" s="11" t="s">
        <v>13</v>
      </c>
      <c r="C62" s="11" t="s">
        <v>4</v>
      </c>
      <c r="D62" s="11" t="s">
        <v>48</v>
      </c>
      <c r="E62" s="11" t="s">
        <v>117</v>
      </c>
      <c r="F62" s="11" t="s">
        <v>8</v>
      </c>
      <c r="G62" s="11" t="s">
        <v>3</v>
      </c>
      <c r="H62" s="11" t="s">
        <v>9</v>
      </c>
      <c r="I62" s="25" t="s">
        <v>119</v>
      </c>
      <c r="J62" s="31"/>
      <c r="K62" s="32">
        <v>4740.9469300000001</v>
      </c>
      <c r="L62" s="40">
        <f t="shared" si="6"/>
        <v>4740.9469300000001</v>
      </c>
      <c r="M62" s="32"/>
      <c r="N62" s="40">
        <f t="shared" si="7"/>
        <v>4740.9469300000001</v>
      </c>
      <c r="O62" s="32"/>
      <c r="P62" s="40">
        <f t="shared" si="20"/>
        <v>4740.9469300000001</v>
      </c>
      <c r="Q62" s="32"/>
      <c r="R62" s="40">
        <f t="shared" si="21"/>
        <v>4740.9469300000001</v>
      </c>
      <c r="S62" s="52"/>
      <c r="T62" s="40">
        <f t="shared" si="22"/>
        <v>4740.9469300000001</v>
      </c>
      <c r="U62" s="52">
        <v>-4631.09357</v>
      </c>
      <c r="V62" s="40">
        <f t="shared" si="23"/>
        <v>109.85336000000007</v>
      </c>
    </row>
    <row r="63" spans="1:22" ht="60">
      <c r="A63" s="11" t="s">
        <v>15</v>
      </c>
      <c r="B63" s="11" t="s">
        <v>13</v>
      </c>
      <c r="C63" s="11" t="s">
        <v>4</v>
      </c>
      <c r="D63" s="11" t="s">
        <v>48</v>
      </c>
      <c r="E63" s="11" t="s">
        <v>49</v>
      </c>
      <c r="F63" s="11" t="s">
        <v>8</v>
      </c>
      <c r="G63" s="11" t="s">
        <v>3</v>
      </c>
      <c r="H63" s="11" t="s">
        <v>9</v>
      </c>
      <c r="I63" s="19" t="s">
        <v>94</v>
      </c>
      <c r="J63" s="31">
        <v>3467.8</v>
      </c>
      <c r="K63" s="32">
        <v>219.6</v>
      </c>
      <c r="L63" s="40">
        <f t="shared" si="6"/>
        <v>3687.4</v>
      </c>
      <c r="M63" s="32"/>
      <c r="N63" s="40">
        <f t="shared" si="7"/>
        <v>3687.4</v>
      </c>
      <c r="O63" s="32"/>
      <c r="P63" s="40">
        <f t="shared" si="20"/>
        <v>3687.4</v>
      </c>
      <c r="Q63" s="32"/>
      <c r="R63" s="40">
        <f t="shared" si="21"/>
        <v>3687.4</v>
      </c>
      <c r="S63" s="52"/>
      <c r="T63" s="40">
        <f t="shared" si="22"/>
        <v>3687.4</v>
      </c>
      <c r="U63" s="52"/>
      <c r="V63" s="40">
        <f t="shared" si="23"/>
        <v>3687.4</v>
      </c>
    </row>
    <row r="64" spans="1:22" ht="90">
      <c r="A64" s="11" t="s">
        <v>15</v>
      </c>
      <c r="B64" s="11" t="s">
        <v>13</v>
      </c>
      <c r="C64" s="11" t="s">
        <v>4</v>
      </c>
      <c r="D64" s="11" t="s">
        <v>48</v>
      </c>
      <c r="E64" s="11" t="s">
        <v>10</v>
      </c>
      <c r="F64" s="11" t="s">
        <v>8</v>
      </c>
      <c r="G64" s="11" t="s">
        <v>3</v>
      </c>
      <c r="H64" s="11" t="s">
        <v>9</v>
      </c>
      <c r="I64" s="19" t="s">
        <v>95</v>
      </c>
      <c r="J64" s="31">
        <v>10.3</v>
      </c>
      <c r="K64" s="32">
        <v>-1.3</v>
      </c>
      <c r="L64" s="40">
        <f t="shared" si="6"/>
        <v>9</v>
      </c>
      <c r="M64" s="32"/>
      <c r="N64" s="40">
        <f t="shared" si="7"/>
        <v>9</v>
      </c>
      <c r="O64" s="32"/>
      <c r="P64" s="40">
        <f t="shared" si="20"/>
        <v>9</v>
      </c>
      <c r="Q64" s="32"/>
      <c r="R64" s="40">
        <f t="shared" si="21"/>
        <v>9</v>
      </c>
      <c r="S64" s="52"/>
      <c r="T64" s="40">
        <f t="shared" si="22"/>
        <v>9</v>
      </c>
      <c r="U64" s="52"/>
      <c r="V64" s="40">
        <f t="shared" si="23"/>
        <v>9</v>
      </c>
    </row>
    <row r="65" spans="1:22" ht="45">
      <c r="A65" s="11" t="s">
        <v>15</v>
      </c>
      <c r="B65" s="11" t="s">
        <v>13</v>
      </c>
      <c r="C65" s="11" t="s">
        <v>4</v>
      </c>
      <c r="D65" s="11" t="s">
        <v>48</v>
      </c>
      <c r="E65" s="11" t="s">
        <v>114</v>
      </c>
      <c r="F65" s="11" t="s">
        <v>8</v>
      </c>
      <c r="G65" s="11" t="s">
        <v>1</v>
      </c>
      <c r="H65" s="11" t="s">
        <v>9</v>
      </c>
      <c r="I65" s="28" t="s">
        <v>116</v>
      </c>
      <c r="J65" s="32"/>
      <c r="K65" s="32">
        <v>302</v>
      </c>
      <c r="L65" s="40">
        <f t="shared" si="6"/>
        <v>302</v>
      </c>
      <c r="M65" s="32"/>
      <c r="N65" s="40">
        <f t="shared" si="7"/>
        <v>302</v>
      </c>
      <c r="O65" s="32"/>
      <c r="P65" s="40">
        <f t="shared" si="20"/>
        <v>302</v>
      </c>
      <c r="Q65" s="32"/>
      <c r="R65" s="40">
        <f t="shared" si="21"/>
        <v>302</v>
      </c>
      <c r="S65" s="52">
        <v>80</v>
      </c>
      <c r="T65" s="40">
        <f t="shared" si="22"/>
        <v>382</v>
      </c>
      <c r="U65" s="52"/>
      <c r="V65" s="40">
        <f t="shared" si="23"/>
        <v>382</v>
      </c>
    </row>
    <row r="66" spans="1:22" ht="15.6">
      <c r="A66" s="11" t="s">
        <v>1</v>
      </c>
      <c r="B66" s="11" t="s">
        <v>13</v>
      </c>
      <c r="C66" s="11" t="s">
        <v>4</v>
      </c>
      <c r="D66" s="11" t="s">
        <v>129</v>
      </c>
      <c r="E66" s="11" t="s">
        <v>1</v>
      </c>
      <c r="F66" s="11" t="s">
        <v>2</v>
      </c>
      <c r="G66" s="11" t="s">
        <v>3</v>
      </c>
      <c r="H66" s="11" t="s">
        <v>9</v>
      </c>
      <c r="I66" s="35" t="s">
        <v>130</v>
      </c>
      <c r="J66" s="46">
        <f>J67+J68</f>
        <v>0</v>
      </c>
      <c r="K66" s="46">
        <f t="shared" ref="K66:R66" si="24">K67+K68</f>
        <v>16522.400000000001</v>
      </c>
      <c r="L66" s="46">
        <f t="shared" si="24"/>
        <v>16522.400000000001</v>
      </c>
      <c r="M66" s="46">
        <f t="shared" si="24"/>
        <v>0</v>
      </c>
      <c r="N66" s="46">
        <f t="shared" si="24"/>
        <v>16522.400000000001</v>
      </c>
      <c r="O66" s="46">
        <f t="shared" si="24"/>
        <v>0</v>
      </c>
      <c r="P66" s="46">
        <f t="shared" si="24"/>
        <v>16522.400000000001</v>
      </c>
      <c r="Q66" s="46">
        <f t="shared" si="24"/>
        <v>531</v>
      </c>
      <c r="R66" s="46">
        <f t="shared" si="24"/>
        <v>17053.400000000001</v>
      </c>
      <c r="S66" s="46">
        <f t="shared" ref="S66:T66" si="25">S67+S68</f>
        <v>0</v>
      </c>
      <c r="T66" s="46">
        <f t="shared" si="25"/>
        <v>17053.400000000001</v>
      </c>
      <c r="U66" s="46">
        <f t="shared" ref="U66:V66" si="26">U67+U68</f>
        <v>0</v>
      </c>
      <c r="V66" s="46">
        <f t="shared" si="26"/>
        <v>17053.400000000001</v>
      </c>
    </row>
    <row r="67" spans="1:22" ht="120">
      <c r="A67" s="11" t="s">
        <v>15</v>
      </c>
      <c r="B67" s="11" t="s">
        <v>13</v>
      </c>
      <c r="C67" s="11" t="s">
        <v>4</v>
      </c>
      <c r="D67" s="11" t="s">
        <v>131</v>
      </c>
      <c r="E67" s="11" t="s">
        <v>132</v>
      </c>
      <c r="F67" s="11" t="s">
        <v>2</v>
      </c>
      <c r="G67" s="11" t="s">
        <v>3</v>
      </c>
      <c r="H67" s="11" t="s">
        <v>9</v>
      </c>
      <c r="I67" s="37" t="s">
        <v>134</v>
      </c>
      <c r="J67" s="22"/>
      <c r="K67" s="36">
        <v>16522.400000000001</v>
      </c>
      <c r="L67" s="40">
        <f t="shared" si="6"/>
        <v>16522.400000000001</v>
      </c>
      <c r="M67" s="36"/>
      <c r="N67" s="40">
        <f t="shared" si="7"/>
        <v>16522.400000000001</v>
      </c>
      <c r="O67" s="36"/>
      <c r="P67" s="40">
        <f t="shared" ref="P67" si="27">N67+O67</f>
        <v>16522.400000000001</v>
      </c>
      <c r="Q67" s="36"/>
      <c r="R67" s="40">
        <f t="shared" ref="R67" si="28">P67+Q67</f>
        <v>16522.400000000001</v>
      </c>
      <c r="S67" s="53"/>
      <c r="T67" s="40">
        <f t="shared" ref="T67:T68" si="29">R67+S67</f>
        <v>16522.400000000001</v>
      </c>
      <c r="U67" s="53"/>
      <c r="V67" s="40">
        <f t="shared" ref="V67:V68" si="30">T67+U67</f>
        <v>16522.400000000001</v>
      </c>
    </row>
    <row r="68" spans="1:22" ht="60">
      <c r="A68" s="11" t="s">
        <v>15</v>
      </c>
      <c r="B68" s="11" t="s">
        <v>13</v>
      </c>
      <c r="C68" s="11" t="s">
        <v>4</v>
      </c>
      <c r="D68" s="11" t="s">
        <v>165</v>
      </c>
      <c r="E68" s="11" t="s">
        <v>20</v>
      </c>
      <c r="F68" s="11" t="s">
        <v>8</v>
      </c>
      <c r="G68" s="11" t="s">
        <v>168</v>
      </c>
      <c r="H68" s="11" t="s">
        <v>9</v>
      </c>
      <c r="I68" s="45" t="s">
        <v>169</v>
      </c>
      <c r="J68" s="22"/>
      <c r="K68" s="22"/>
      <c r="L68" s="22"/>
      <c r="M68" s="22"/>
      <c r="N68" s="40">
        <f t="shared" ref="N68" si="31">L68+M68</f>
        <v>0</v>
      </c>
      <c r="O68" s="36"/>
      <c r="P68" s="40">
        <f t="shared" ref="P68" si="32">N68+O68</f>
        <v>0</v>
      </c>
      <c r="Q68" s="49">
        <v>531</v>
      </c>
      <c r="R68" s="40">
        <f t="shared" ref="R68" si="33">P68+Q68</f>
        <v>531</v>
      </c>
      <c r="S68" s="53"/>
      <c r="T68" s="40">
        <f t="shared" si="29"/>
        <v>531</v>
      </c>
      <c r="U68" s="53"/>
      <c r="V68" s="40">
        <f t="shared" si="30"/>
        <v>531</v>
      </c>
    </row>
  </sheetData>
  <mergeCells count="18">
    <mergeCell ref="K2:K4"/>
    <mergeCell ref="A2:H2"/>
    <mergeCell ref="I2:I4"/>
    <mergeCell ref="J2:J4"/>
    <mergeCell ref="A3:A4"/>
    <mergeCell ref="B3:F3"/>
    <mergeCell ref="G3:H3"/>
    <mergeCell ref="U2:U4"/>
    <mergeCell ref="V2:V4"/>
    <mergeCell ref="M2:M4"/>
    <mergeCell ref="N2:N4"/>
    <mergeCell ref="L2:L4"/>
    <mergeCell ref="S2:S4"/>
    <mergeCell ref="T2:T4"/>
    <mergeCell ref="Q2:Q4"/>
    <mergeCell ref="R2:R4"/>
    <mergeCell ref="O2:O4"/>
    <mergeCell ref="P2:P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Краевые 2021</vt:lpstr>
      <vt:lpstr>Динамика</vt:lpstr>
      <vt:lpstr>' Краевые 2021'!Заголовки_для_печати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2021-05-26T05:09:22Z</cp:lastPrinted>
  <dcterms:created xsi:type="dcterms:W3CDTF">2011-10-25T01:53:01Z</dcterms:created>
  <dcterms:modified xsi:type="dcterms:W3CDTF">2021-08-18T04:27:35Z</dcterms:modified>
</cp:coreProperties>
</file>