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ЭтаКнига" defaultThemeVersion="124226"/>
  <bookViews>
    <workbookView xWindow="120" yWindow="120" windowWidth="9720" windowHeight="7320"/>
  </bookViews>
  <sheets>
    <sheet name="Лист3" sheetId="3" r:id="rId1"/>
  </sheets>
  <calcPr calcId="124519"/>
</workbook>
</file>

<file path=xl/calcChain.xml><?xml version="1.0" encoding="utf-8"?>
<calcChain xmlns="http://schemas.openxmlformats.org/spreadsheetml/2006/main">
  <c r="B21" i="3"/>
  <c r="C14"/>
  <c r="D20"/>
  <c r="D21"/>
  <c r="D22"/>
  <c r="B62"/>
  <c r="D30"/>
  <c r="C23"/>
  <c r="C93" l="1"/>
  <c r="B43"/>
  <c r="B48"/>
  <c r="C26"/>
  <c r="B26"/>
  <c r="B14"/>
  <c r="B11"/>
  <c r="B23" s="1"/>
  <c r="B92"/>
  <c r="B89"/>
  <c r="D69"/>
  <c r="D70"/>
  <c r="B86"/>
  <c r="C48"/>
  <c r="D85"/>
  <c r="C86"/>
  <c r="C59"/>
  <c r="D79"/>
  <c r="C68"/>
  <c r="B68"/>
  <c r="D68"/>
  <c r="D77"/>
  <c r="D84"/>
  <c r="C43"/>
  <c r="D76"/>
  <c r="D78"/>
  <c r="D80"/>
  <c r="D81"/>
  <c r="D82"/>
  <c r="D83"/>
  <c r="B34"/>
  <c r="B36"/>
  <c r="B39"/>
  <c r="B54"/>
  <c r="B57"/>
  <c r="B64"/>
  <c r="C36"/>
  <c r="D28"/>
  <c r="D10"/>
  <c r="D51"/>
  <c r="D38"/>
  <c r="D9"/>
  <c r="C54"/>
  <c r="C64"/>
  <c r="C34"/>
  <c r="D34" s="1"/>
  <c r="C39"/>
  <c r="C57"/>
  <c r="D67"/>
  <c r="D66"/>
  <c r="D65"/>
  <c r="D63"/>
  <c r="D62"/>
  <c r="D61"/>
  <c r="D60"/>
  <c r="D58"/>
  <c r="D56"/>
  <c r="D55"/>
  <c r="D53"/>
  <c r="D52"/>
  <c r="D50"/>
  <c r="D47"/>
  <c r="D45"/>
  <c r="D44"/>
  <c r="D42"/>
  <c r="D41"/>
  <c r="D40"/>
  <c r="D37"/>
  <c r="D35"/>
  <c r="D33"/>
  <c r="D31"/>
  <c r="D29"/>
  <c r="D27"/>
  <c r="D16"/>
  <c r="D18"/>
  <c r="D19"/>
  <c r="D17"/>
  <c r="D14"/>
  <c r="D15"/>
  <c r="D8"/>
  <c r="D11"/>
  <c r="D12"/>
  <c r="D7"/>
  <c r="D75"/>
  <c r="D49"/>
  <c r="D23" l="1"/>
  <c r="C94"/>
  <c r="C92" s="1"/>
  <c r="C95" s="1"/>
  <c r="D39"/>
  <c r="C71"/>
  <c r="C88" s="1"/>
  <c r="B95"/>
  <c r="D86"/>
  <c r="D46"/>
  <c r="D43"/>
  <c r="B59"/>
  <c r="D59" s="1"/>
  <c r="D64"/>
  <c r="D57"/>
  <c r="D54"/>
  <c r="D48"/>
  <c r="D36"/>
  <c r="D26"/>
  <c r="B71" l="1"/>
  <c r="D71" l="1"/>
  <c r="B88"/>
</calcChain>
</file>

<file path=xl/sharedStrings.xml><?xml version="1.0" encoding="utf-8"?>
<sst xmlns="http://schemas.openxmlformats.org/spreadsheetml/2006/main" count="115" uniqueCount="105">
  <si>
    <t>Сведения</t>
  </si>
  <si>
    <t>тыс. руб.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</si>
  <si>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</si>
  <si>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</si>
  <si>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</si>
  <si>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</si>
  <si>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</si>
  <si>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</si>
  <si>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</si>
  <si>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</si>
  <si>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</si>
  <si>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</si>
  <si>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</si>
  <si>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</si>
  <si>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Всего  доходов:</t>
  </si>
  <si>
    <t>Образование</t>
  </si>
  <si>
    <t>Местная  администрация</t>
  </si>
  <si>
    <t>Всего по бюджетной сфере:</t>
  </si>
  <si>
    <t>Финансовое  управление  администрации  г.Дивногорска</t>
  </si>
  <si>
    <t>Представительный  орган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</si>
  <si>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</si>
  <si>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</si>
  <si>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</si>
  <si>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</si>
  <si>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Административные платежи и сборы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</si>
  <si>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</si>
  <si>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</si>
  <si>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</si>
  <si>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</si>
  <si>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</si>
  <si>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</si>
  <si>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</si>
  <si>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</si>
  <si>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</si>
  <si>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</si>
  <si>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</si>
  <si>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</si>
  <si>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</si>
  <si>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</si>
  <si>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</si>
  <si>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</si>
  <si>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</si>
  <si>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</si>
  <si>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</si>
  <si>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</si>
  <si>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</si>
  <si>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</si>
  <si>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</si>
  <si>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</si>
  <si>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</si>
  <si>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</si>
  <si>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</si>
  <si>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</si>
  <si>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</si>
  <si>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</si>
  <si>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</si>
  <si>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</si>
  <si>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</si>
  <si>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</si>
  <si>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</si>
  <si>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</si>
  <si>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</si>
  <si>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Массовый спорт</t>
  </si>
  <si>
    <t>Другие вопросы в области физической культуры и спорта</t>
  </si>
  <si>
    <t xml:space="preserve">Заработная  плата (КВР 111, 121) </t>
  </si>
  <si>
    <t>Обеспечение пожарной безопасности</t>
  </si>
  <si>
    <t>Дополнительное образование детей</t>
  </si>
  <si>
    <t>Расходы в разрезе муниципальных программ</t>
  </si>
  <si>
    <t>Муниципальная программа города Дивногорска «Система образования города Дивногорска»</t>
  </si>
  <si>
    <t>Муниципальная программа города Дивногорска «Культура муниципального образования город Дивногорск»</t>
  </si>
  <si>
    <t>Муниципальная программа города Дивногорска «Физическая культура, спорт и молодежная политика в муниципальном образовании город Дивногорск»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</si>
  <si>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</si>
  <si>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>Муниципальная программа города Дивногорска «Содействие развитию местного самоуправления»</t>
  </si>
  <si>
    <t>Муниципальная программа города Дивногорска «Транспортная система муниципального образования город Дивногорск»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</si>
  <si>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</si>
  <si>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Муниципальная программа города Дивногорска «Управление муниципальными финансами»</t>
  </si>
  <si>
    <t>Муниципальная программа города Дивногорска «Управление имуществом и земельными ресурсами муниципального образования город Дивногорск»</t>
  </si>
  <si>
    <t xml:space="preserve">Непрограммные мероприятия </t>
  </si>
  <si>
    <t>Расходы по разделам и подразделам</t>
  </si>
  <si>
    <t>Резервные фонды</t>
  </si>
  <si>
    <t>Среднесписочная численность  работников  бюджетной  сферы:</t>
  </si>
  <si>
    <t xml:space="preserve"> 46 человек</t>
  </si>
  <si>
    <t>Формирование комфортной городской (сельской) среды по муниципальному образованию город Дивногорск</t>
  </si>
  <si>
    <t>Судебная система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</si>
  <si>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</si>
  <si>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</si>
  <si>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4 человека</t>
  </si>
  <si>
    <t>66 человек</t>
  </si>
  <si>
    <t>1 127 человек</t>
  </si>
  <si>
    <t>201 человек</t>
  </si>
  <si>
    <t xml:space="preserve"> 54 человека</t>
  </si>
  <si>
    <t>1498 человека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</si>
  <si>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</si>
  <si>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</si>
  <si>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увеличение остатков средств бюджета</t>
  </si>
  <si>
    <t>уменьшение остатков средств бюджета</t>
  </si>
  <si>
    <t>Дефицит (-)  или профицит (+)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</si>
  <si>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</si>
  <si>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</si>
  <si>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>Итого источников внутреннего финансирования дефицита бюджета</t>
  </si>
  <si>
    <t>Задолженность и перерасчеты по отмененным налогам</t>
  </si>
  <si>
    <t>Возврат остатков МБТ прошлых лет</t>
  </si>
  <si>
    <t>о ходе исполнения местного бюджета  г.Дивногорска  на 1 апреля 2021  года</t>
  </si>
  <si>
    <t>21098,2 тыс. рублей</t>
  </si>
  <si>
    <t xml:space="preserve">Безвозмездные  поступления </t>
  </si>
</sst>
</file>

<file path=xl/styles.xml><?xml version="1.0" encoding="utf-8"?>
<styleSheet xmlns="http://schemas.openxmlformats.org/spreadsheetml/2006/main">
  <numFmts count="7">
    <numFmt numFmtId="164" formatCode="_(* #,##0.00_);_(* \(#,##0.00\);_(* &quot;-&quot;??_);_(@_)"/>
    <numFmt numFmtId="165" formatCode="_(* #,##0.0_);_(* \(#,##0.0\);_(* &quot;-&quot;??_);_(@_)"/>
    <numFmt numFmtId="166" formatCode="_-* #,##0.0_р_._-;\-* #,##0.0_р_._-;_-* &quot;-&quot;?_р_._-;_-@_-"/>
    <numFmt numFmtId="167" formatCode="0.0%"/>
    <numFmt numFmtId="168" formatCode="#,##0.0"/>
    <numFmt numFmtId="169" formatCode="_-* #,##0.0\ _₽_-;\-* #,##0.0\ _₽_-;_-* &quot;-&quot;?\ _₽_-;_-@_-"/>
    <numFmt numFmtId="170" formatCode="0.0000%"/>
  </numFmts>
  <fonts count="10">
    <font>
      <sz val="10"/>
      <name val="Arial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2">
    <xf numFmtId="0" fontId="0" fillId="0" borderId="0" xfId="0"/>
    <xf numFmtId="166" fontId="0" fillId="0" borderId="0" xfId="0" applyNumberFormat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5" fontId="4" fillId="0" borderId="1" xfId="2" applyNumberFormat="1" applyFont="1" applyBorder="1"/>
    <xf numFmtId="9" fontId="4" fillId="0" borderId="1" xfId="1" applyFont="1" applyBorder="1"/>
    <xf numFmtId="0" fontId="6" fillId="0" borderId="1" xfId="0" applyFont="1" applyBorder="1"/>
    <xf numFmtId="165" fontId="6" fillId="0" borderId="1" xfId="2" applyNumberFormat="1" applyFont="1" applyBorder="1"/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/>
    <xf numFmtId="165" fontId="4" fillId="0" borderId="0" xfId="2" applyNumberFormat="1" applyFont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6" fillId="0" borderId="1" xfId="0" applyNumberFormat="1" applyFont="1" applyBorder="1" applyAlignment="1">
      <alignment vertical="top" wrapText="1"/>
    </xf>
    <xf numFmtId="0" fontId="4" fillId="0" borderId="1" xfId="0" applyNumberFormat="1" applyFont="1" applyBorder="1" applyAlignment="1">
      <alignment wrapText="1"/>
    </xf>
    <xf numFmtId="0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2" xfId="0" applyNumberFormat="1" applyFont="1" applyBorder="1" applyAlignment="1">
      <alignment wrapText="1"/>
    </xf>
    <xf numFmtId="0" fontId="4" fillId="0" borderId="1" xfId="0" applyFont="1" applyBorder="1" applyAlignment="1">
      <alignment vertical="justify" wrapText="1"/>
    </xf>
    <xf numFmtId="168" fontId="6" fillId="0" borderId="1" xfId="0" applyNumberFormat="1" applyFont="1" applyBorder="1" applyAlignment="1">
      <alignment vertical="top"/>
    </xf>
    <xf numFmtId="167" fontId="6" fillId="0" borderId="1" xfId="1" applyNumberFormat="1" applyFont="1" applyBorder="1" applyAlignment="1">
      <alignment vertical="top"/>
    </xf>
    <xf numFmtId="167" fontId="4" fillId="0" borderId="1" xfId="1" applyNumberFormat="1" applyFont="1" applyBorder="1" applyAlignment="1">
      <alignment vertical="top"/>
    </xf>
    <xf numFmtId="0" fontId="4" fillId="0" borderId="2" xfId="0" applyFont="1" applyBorder="1" applyAlignment="1">
      <alignment wrapText="1"/>
    </xf>
    <xf numFmtId="166" fontId="4" fillId="0" borderId="0" xfId="0" applyNumberFormat="1" applyFont="1"/>
    <xf numFmtId="0" fontId="4" fillId="0" borderId="1" xfId="0" applyFont="1" applyFill="1" applyBorder="1" applyAlignment="1">
      <alignment vertical="distributed" wrapText="1"/>
    </xf>
    <xf numFmtId="0" fontId="4" fillId="0" borderId="1" xfId="0" applyFont="1" applyFill="1" applyBorder="1" applyAlignment="1">
      <alignment vertical="distributed"/>
    </xf>
    <xf numFmtId="167" fontId="6" fillId="0" borderId="1" xfId="1" applyNumberFormat="1" applyFont="1" applyBorder="1"/>
    <xf numFmtId="165" fontId="0" fillId="0" borderId="0" xfId="0" applyNumberFormat="1"/>
    <xf numFmtId="169" fontId="0" fillId="0" borderId="0" xfId="0" applyNumberFormat="1"/>
    <xf numFmtId="10" fontId="0" fillId="0" borderId="0" xfId="1" applyNumberFormat="1" applyFont="1"/>
    <xf numFmtId="170" fontId="0" fillId="0" borderId="0" xfId="1" applyNumberFormat="1" applyFont="1"/>
    <xf numFmtId="169" fontId="4" fillId="0" borderId="0" xfId="0" applyNumberFormat="1" applyFont="1"/>
    <xf numFmtId="168" fontId="4" fillId="0" borderId="1" xfId="0" applyNumberFormat="1" applyFont="1" applyBorder="1" applyAlignment="1">
      <alignment vertical="top" wrapText="1"/>
    </xf>
    <xf numFmtId="168" fontId="6" fillId="0" borderId="1" xfId="0" applyNumberFormat="1" applyFont="1" applyBorder="1" applyAlignment="1">
      <alignment vertical="top" wrapText="1"/>
    </xf>
    <xf numFmtId="168" fontId="4" fillId="0" borderId="2" xfId="0" applyNumberFormat="1" applyFont="1" applyBorder="1" applyAlignment="1">
      <alignment vertical="top" wrapText="1"/>
    </xf>
    <xf numFmtId="168" fontId="6" fillId="0" borderId="2" xfId="0" applyNumberFormat="1" applyFont="1" applyBorder="1" applyAlignment="1">
      <alignment vertical="top" wrapText="1"/>
    </xf>
    <xf numFmtId="165" fontId="6" fillId="0" borderId="1" xfId="2" applyNumberFormat="1" applyFont="1" applyBorder="1" applyAlignment="1">
      <alignment vertical="top"/>
    </xf>
    <xf numFmtId="165" fontId="4" fillId="0" borderId="1" xfId="2" applyNumberFormat="1" applyFont="1" applyBorder="1" applyAlignment="1">
      <alignment vertical="top"/>
    </xf>
    <xf numFmtId="168" fontId="4" fillId="0" borderId="1" xfId="2" applyNumberFormat="1" applyFont="1" applyBorder="1" applyAlignment="1">
      <alignment vertical="top"/>
    </xf>
    <xf numFmtId="165" fontId="4" fillId="2" borderId="1" xfId="2" applyNumberFormat="1" applyFont="1" applyFill="1" applyBorder="1" applyAlignment="1">
      <alignment vertical="top"/>
    </xf>
    <xf numFmtId="165" fontId="4" fillId="0" borderId="3" xfId="2" applyNumberFormat="1" applyFont="1" applyBorder="1" applyAlignment="1">
      <alignment vertical="top"/>
    </xf>
    <xf numFmtId="167" fontId="4" fillId="0" borderId="3" xfId="1" applyNumberFormat="1" applyFont="1" applyBorder="1" applyAlignment="1">
      <alignment vertical="top"/>
    </xf>
    <xf numFmtId="165" fontId="4" fillId="0" borderId="1" xfId="2" applyNumberFormat="1" applyFont="1" applyFill="1" applyBorder="1" applyAlignment="1">
      <alignment vertical="top"/>
    </xf>
    <xf numFmtId="165" fontId="4" fillId="0" borderId="1" xfId="2" applyNumberFormat="1" applyFont="1" applyBorder="1" applyAlignment="1">
      <alignment horizontal="center" vertical="top"/>
    </xf>
    <xf numFmtId="167" fontId="4" fillId="0" borderId="1" xfId="1" applyNumberFormat="1" applyFont="1" applyBorder="1" applyAlignment="1">
      <alignment horizontal="right" vertical="top"/>
    </xf>
    <xf numFmtId="167" fontId="6" fillId="0" borderId="1" xfId="1" applyNumberFormat="1" applyFont="1" applyBorder="1" applyAlignment="1">
      <alignment horizontal="right" vertical="top"/>
    </xf>
    <xf numFmtId="0" fontId="0" fillId="0" borderId="0" xfId="2" applyNumberFormat="1" applyFont="1"/>
    <xf numFmtId="0" fontId="4" fillId="0" borderId="1" xfId="0" applyFont="1" applyBorder="1" applyAlignment="1">
      <alignment horizontal="left"/>
    </xf>
    <xf numFmtId="165" fontId="4" fillId="0" borderId="1" xfId="2" applyNumberFormat="1" applyFont="1" applyBorder="1" applyAlignment="1">
      <alignment horizontal="left"/>
    </xf>
    <xf numFmtId="165" fontId="4" fillId="0" borderId="1" xfId="2" applyNumberFormat="1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9" fontId="4" fillId="0" borderId="1" xfId="1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169" fontId="4" fillId="0" borderId="1" xfId="0" applyNumberFormat="1" applyFont="1" applyBorder="1"/>
    <xf numFmtId="169" fontId="6" fillId="0" borderId="1" xfId="0" applyNumberFormat="1" applyFont="1" applyBorder="1"/>
    <xf numFmtId="0" fontId="8" fillId="0" borderId="0" xfId="0" applyFont="1" applyBorder="1" applyAlignment="1">
      <alignment vertical="center" wrapText="1"/>
    </xf>
    <xf numFmtId="169" fontId="6" fillId="0" borderId="0" xfId="0" applyNumberFormat="1" applyFont="1" applyBorder="1"/>
    <xf numFmtId="0" fontId="4" fillId="0" borderId="3" xfId="0" applyFont="1" applyBorder="1" applyAlignment="1">
      <alignment horizontal="left"/>
    </xf>
    <xf numFmtId="168" fontId="6" fillId="0" borderId="1" xfId="2" applyNumberFormat="1" applyFont="1" applyBorder="1" applyAlignment="1">
      <alignment vertical="top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I114"/>
  <sheetViews>
    <sheetView tabSelected="1" workbookViewId="0">
      <selection activeCell="B95" sqref="B95"/>
    </sheetView>
  </sheetViews>
  <sheetFormatPr defaultRowHeight="13.2"/>
  <cols>
    <col min="1" max="1" width="45.109375" customWidth="1"/>
    <col min="2" max="2" width="15.44140625" customWidth="1"/>
    <col min="3" max="3" width="13.5546875" customWidth="1"/>
    <col min="4" max="4" width="13.44140625" customWidth="1"/>
    <col min="5" max="5" width="16.109375" customWidth="1"/>
    <col min="6" max="6" width="19.109375" customWidth="1"/>
    <col min="7" max="7" width="14.6640625" customWidth="1"/>
    <col min="8" max="8" width="11.88671875" bestFit="1" customWidth="1"/>
    <col min="9" max="9" width="15.88671875" customWidth="1"/>
  </cols>
  <sheetData>
    <row r="2" spans="1:7" ht="20.399999999999999">
      <c r="A2" s="70" t="s">
        <v>0</v>
      </c>
      <c r="B2" s="70"/>
      <c r="C2" s="70"/>
      <c r="D2" s="70"/>
    </row>
    <row r="3" spans="1:7" ht="17.25" customHeight="1">
      <c r="A3" s="71" t="s">
        <v>102</v>
      </c>
      <c r="B3" s="71"/>
      <c r="C3" s="71"/>
      <c r="D3" s="71"/>
    </row>
    <row r="4" spans="1:7">
      <c r="A4" s="2"/>
      <c r="B4" s="2"/>
      <c r="C4" s="2"/>
      <c r="D4" s="2" t="s">
        <v>1</v>
      </c>
    </row>
    <row r="5" spans="1:7">
      <c r="A5" s="3" t="s">
        <v>2</v>
      </c>
      <c r="B5" s="3" t="s">
        <v>3</v>
      </c>
      <c r="C5" s="3" t="s">
        <v>4</v>
      </c>
      <c r="D5" s="3" t="s">
        <v>5</v>
      </c>
    </row>
    <row r="6" spans="1:7" ht="15.6">
      <c r="A6" s="67" t="s">
        <v>6</v>
      </c>
      <c r="B6" s="68"/>
      <c r="C6" s="68"/>
      <c r="D6" s="69"/>
    </row>
    <row r="7" spans="1:7">
      <c r="A7" s="50" t="s">
        <v>7</v>
      </c>
      <c r="B7" s="40">
        <v>239416.2</v>
      </c>
      <c r="C7" s="41">
        <v>65361.599999999999</v>
      </c>
      <c r="D7" s="24">
        <f>C7/B7</f>
        <v>0.27300408243051222</v>
      </c>
      <c r="F7" s="31"/>
      <c r="G7" s="31"/>
    </row>
    <row r="8" spans="1:7">
      <c r="A8" s="51" t="s">
        <v>8</v>
      </c>
      <c r="B8" s="40">
        <v>160662</v>
      </c>
      <c r="C8" s="40">
        <v>43349.5</v>
      </c>
      <c r="D8" s="24">
        <f t="shared" ref="D8:D23" si="0">C8/B8</f>
        <v>0.26981800301253561</v>
      </c>
    </row>
    <row r="9" spans="1:7" ht="25.5" customHeight="1">
      <c r="A9" s="52" t="s">
        <v>26</v>
      </c>
      <c r="B9" s="40">
        <v>1527</v>
      </c>
      <c r="C9" s="40">
        <v>342.4</v>
      </c>
      <c r="D9" s="24">
        <f t="shared" si="0"/>
        <v>0.22423051735428945</v>
      </c>
      <c r="G9" s="31"/>
    </row>
    <row r="10" spans="1:7">
      <c r="A10" s="50" t="s">
        <v>9</v>
      </c>
      <c r="B10" s="40">
        <v>31831.9</v>
      </c>
      <c r="C10" s="42">
        <v>8784.9</v>
      </c>
      <c r="D10" s="24">
        <f t="shared" si="0"/>
        <v>0.27597787125493606</v>
      </c>
    </row>
    <row r="11" spans="1:7">
      <c r="A11" s="50" t="s">
        <v>10</v>
      </c>
      <c r="B11" s="40">
        <f>8284+34395</f>
        <v>42679</v>
      </c>
      <c r="C11" s="41">
        <v>7042.1</v>
      </c>
      <c r="D11" s="24">
        <f t="shared" si="0"/>
        <v>0.16500152299725862</v>
      </c>
    </row>
    <row r="12" spans="1:7" ht="12" customHeight="1">
      <c r="A12" s="50" t="s">
        <v>11</v>
      </c>
      <c r="B12" s="40">
        <v>6132</v>
      </c>
      <c r="C12" s="40">
        <v>1414.3</v>
      </c>
      <c r="D12" s="24">
        <f t="shared" si="0"/>
        <v>0.23064253098499674</v>
      </c>
      <c r="G12" s="32"/>
    </row>
    <row r="13" spans="1:7" hidden="1">
      <c r="A13" s="64" t="s">
        <v>100</v>
      </c>
      <c r="B13" s="43">
        <v>0</v>
      </c>
      <c r="C13" s="43">
        <v>0</v>
      </c>
      <c r="D13" s="44">
        <v>0</v>
      </c>
      <c r="G13" s="32"/>
    </row>
    <row r="14" spans="1:7" ht="27" customHeight="1">
      <c r="A14" s="53" t="s">
        <v>27</v>
      </c>
      <c r="B14" s="43">
        <f>66451.4+855+118.1+2492.5</f>
        <v>69917</v>
      </c>
      <c r="C14" s="43">
        <f>14100.4</f>
        <v>14100.4</v>
      </c>
      <c r="D14" s="44">
        <f>C14/B14</f>
        <v>0.20167341276084499</v>
      </c>
      <c r="F14" s="32"/>
      <c r="G14" s="32"/>
    </row>
    <row r="15" spans="1:7">
      <c r="A15" s="51" t="s">
        <v>12</v>
      </c>
      <c r="B15" s="40">
        <v>422</v>
      </c>
      <c r="C15" s="45">
        <v>56.7</v>
      </c>
      <c r="D15" s="24">
        <f t="shared" si="0"/>
        <v>0.13436018957345972</v>
      </c>
    </row>
    <row r="16" spans="1:7" ht="26.4">
      <c r="A16" s="54" t="s">
        <v>28</v>
      </c>
      <c r="B16" s="43">
        <v>6348</v>
      </c>
      <c r="C16" s="43">
        <v>2546.4</v>
      </c>
      <c r="D16" s="44">
        <f>C16/B16</f>
        <v>0.40113421550094519</v>
      </c>
    </row>
    <row r="17" spans="1:9" ht="25.5" customHeight="1">
      <c r="A17" s="55" t="s">
        <v>29</v>
      </c>
      <c r="B17" s="43">
        <v>2500</v>
      </c>
      <c r="C17" s="43">
        <v>570.79999999999995</v>
      </c>
      <c r="D17" s="44">
        <f t="shared" si="0"/>
        <v>0.22832</v>
      </c>
      <c r="G17" s="32"/>
    </row>
    <row r="18" spans="1:9">
      <c r="A18" s="50" t="s">
        <v>24</v>
      </c>
      <c r="B18" s="46">
        <v>88.8</v>
      </c>
      <c r="C18" s="46">
        <v>43.1</v>
      </c>
      <c r="D18" s="47">
        <f>C18/B18</f>
        <v>0.4853603603603604</v>
      </c>
      <c r="H18" s="1"/>
    </row>
    <row r="19" spans="1:9">
      <c r="A19" s="50" t="s">
        <v>13</v>
      </c>
      <c r="B19" s="40">
        <v>749.3</v>
      </c>
      <c r="C19" s="40">
        <v>365.9</v>
      </c>
      <c r="D19" s="24">
        <f t="shared" si="0"/>
        <v>0.48832243427198718</v>
      </c>
    </row>
    <row r="20" spans="1:9">
      <c r="A20" s="50" t="s">
        <v>20</v>
      </c>
      <c r="B20" s="40">
        <v>15</v>
      </c>
      <c r="C20" s="40">
        <v>0</v>
      </c>
      <c r="D20" s="24">
        <f t="shared" si="0"/>
        <v>0</v>
      </c>
      <c r="E20" s="30"/>
      <c r="F20" s="30"/>
      <c r="G20" s="30"/>
    </row>
    <row r="21" spans="1:9" ht="12" customHeight="1">
      <c r="A21" s="55" t="s">
        <v>104</v>
      </c>
      <c r="B21" s="40">
        <f>823079.6+2871.8</f>
        <v>825951.4</v>
      </c>
      <c r="C21" s="41">
        <v>82453.399999999994</v>
      </c>
      <c r="D21" s="24">
        <f t="shared" si="0"/>
        <v>9.9828391840004138E-2</v>
      </c>
      <c r="F21" s="31"/>
    </row>
    <row r="22" spans="1:9">
      <c r="A22" s="50" t="s">
        <v>101</v>
      </c>
      <c r="B22" s="41">
        <v>-6593.3</v>
      </c>
      <c r="C22" s="41">
        <v>-5761.26</v>
      </c>
      <c r="D22" s="24">
        <f t="shared" si="0"/>
        <v>0.87380522651782866</v>
      </c>
      <c r="F22" s="31"/>
    </row>
    <row r="23" spans="1:9">
      <c r="A23" s="56" t="s">
        <v>14</v>
      </c>
      <c r="B23" s="39">
        <f>SUM(B7:B22)</f>
        <v>1381646.3</v>
      </c>
      <c r="C23" s="65">
        <f>SUM(C7:C22)</f>
        <v>220670.24</v>
      </c>
      <c r="D23" s="48">
        <f t="shared" si="0"/>
        <v>0.15971543512981579</v>
      </c>
      <c r="F23" s="1"/>
      <c r="G23" s="31"/>
    </row>
    <row r="24" spans="1:9">
      <c r="A24" s="4"/>
      <c r="B24" s="5"/>
      <c r="C24" s="5"/>
      <c r="D24" s="6"/>
      <c r="E24" s="31"/>
      <c r="F24" s="31"/>
      <c r="G24" s="31"/>
      <c r="I24" s="31"/>
    </row>
    <row r="25" spans="1:9" ht="15.6">
      <c r="A25" s="67" t="s">
        <v>78</v>
      </c>
      <c r="B25" s="68"/>
      <c r="C25" s="68"/>
      <c r="D25" s="69"/>
      <c r="E25" s="31"/>
      <c r="F25" s="31"/>
    </row>
    <row r="26" spans="1:9">
      <c r="A26" s="16" t="s">
        <v>30</v>
      </c>
      <c r="B26" s="22">
        <f>SUM(B27+B28+B29+B31)+B33+B32+B30</f>
        <v>74706.599999999991</v>
      </c>
      <c r="C26" s="22">
        <f>SUM(C27+C28+C29+C31)+C33+C32+C30</f>
        <v>11181.199999999999</v>
      </c>
      <c r="D26" s="23">
        <f t="shared" ref="D26:D71" si="1">C26/B26</f>
        <v>0.14966816854200299</v>
      </c>
    </row>
    <row r="27" spans="1:9" ht="39.6">
      <c r="A27" s="17" t="s">
        <v>31</v>
      </c>
      <c r="B27" s="35">
        <v>2176.1999999999998</v>
      </c>
      <c r="C27" s="35">
        <v>390.2</v>
      </c>
      <c r="D27" s="24">
        <f t="shared" si="1"/>
        <v>0.17930337285175996</v>
      </c>
    </row>
    <row r="28" spans="1:9" ht="52.8">
      <c r="A28" s="17" t="s">
        <v>32</v>
      </c>
      <c r="B28" s="35">
        <v>3565.8</v>
      </c>
      <c r="C28" s="35">
        <v>929.9</v>
      </c>
      <c r="D28" s="24">
        <f>C28/B28</f>
        <v>0.26078299399854166</v>
      </c>
      <c r="F28" s="32"/>
    </row>
    <row r="29" spans="1:9" ht="52.8">
      <c r="A29" s="17" t="s">
        <v>33</v>
      </c>
      <c r="B29" s="35">
        <v>48530.400000000001</v>
      </c>
      <c r="C29" s="35">
        <v>8182.7</v>
      </c>
      <c r="D29" s="24">
        <f t="shared" si="1"/>
        <v>0.16860977861299309</v>
      </c>
    </row>
    <row r="30" spans="1:9">
      <c r="A30" s="17" t="s">
        <v>83</v>
      </c>
      <c r="B30" s="35">
        <v>9</v>
      </c>
      <c r="C30" s="35">
        <v>0</v>
      </c>
      <c r="D30" s="24">
        <f t="shared" si="1"/>
        <v>0</v>
      </c>
    </row>
    <row r="31" spans="1:9" ht="39.6">
      <c r="A31" s="17" t="s">
        <v>34</v>
      </c>
      <c r="B31" s="35">
        <v>17165.5</v>
      </c>
      <c r="C31" s="35">
        <v>1671.4</v>
      </c>
      <c r="D31" s="24">
        <f>C31/B31</f>
        <v>9.7369724156010612E-2</v>
      </c>
    </row>
    <row r="32" spans="1:9">
      <c r="A32" s="17" t="s">
        <v>79</v>
      </c>
      <c r="B32" s="35">
        <v>998.7</v>
      </c>
      <c r="C32" s="35">
        <v>0</v>
      </c>
      <c r="D32" s="24"/>
    </row>
    <row r="33" spans="1:4">
      <c r="A33" s="17" t="s">
        <v>35</v>
      </c>
      <c r="B33" s="35">
        <v>2261</v>
      </c>
      <c r="C33" s="35">
        <v>7</v>
      </c>
      <c r="D33" s="24">
        <f t="shared" si="1"/>
        <v>3.0959752321981426E-3</v>
      </c>
    </row>
    <row r="34" spans="1:4">
      <c r="A34" s="18" t="s">
        <v>25</v>
      </c>
      <c r="B34" s="36">
        <f>B35</f>
        <v>3687.4</v>
      </c>
      <c r="C34" s="36">
        <f>C35</f>
        <v>589.9</v>
      </c>
      <c r="D34" s="23">
        <f t="shared" si="1"/>
        <v>0.15997721972121276</v>
      </c>
    </row>
    <row r="35" spans="1:4">
      <c r="A35" s="17" t="s">
        <v>36</v>
      </c>
      <c r="B35" s="35">
        <v>3687.4</v>
      </c>
      <c r="C35" s="35">
        <v>589.9</v>
      </c>
      <c r="D35" s="24">
        <f t="shared" si="1"/>
        <v>0.15997721972121276</v>
      </c>
    </row>
    <row r="36" spans="1:4" ht="26.4">
      <c r="A36" s="19" t="s">
        <v>37</v>
      </c>
      <c r="B36" s="36">
        <f>B37+B38</f>
        <v>4340</v>
      </c>
      <c r="C36" s="36">
        <f>C37+C38</f>
        <v>731.9</v>
      </c>
      <c r="D36" s="23">
        <f t="shared" si="1"/>
        <v>0.16864055299539171</v>
      </c>
    </row>
    <row r="37" spans="1:4" ht="39.6">
      <c r="A37" s="15" t="s">
        <v>38</v>
      </c>
      <c r="B37" s="35">
        <v>3886.2</v>
      </c>
      <c r="C37" s="35">
        <v>731.9</v>
      </c>
      <c r="D37" s="24">
        <f t="shared" si="1"/>
        <v>0.18833307601255725</v>
      </c>
    </row>
    <row r="38" spans="1:4">
      <c r="A38" s="25" t="s">
        <v>65</v>
      </c>
      <c r="B38" s="37">
        <v>453.8</v>
      </c>
      <c r="C38" s="37">
        <v>0</v>
      </c>
      <c r="D38" s="24">
        <f t="shared" si="1"/>
        <v>0</v>
      </c>
    </row>
    <row r="39" spans="1:4">
      <c r="A39" s="20" t="s">
        <v>39</v>
      </c>
      <c r="B39" s="38">
        <f>SUM(B40:B40)+B42+B41</f>
        <v>68834.100000000006</v>
      </c>
      <c r="C39" s="38">
        <f>SUM(C40:C40)+C42+C41</f>
        <v>4047.9</v>
      </c>
      <c r="D39" s="23">
        <f t="shared" si="1"/>
        <v>5.8806608933653519E-2</v>
      </c>
    </row>
    <row r="40" spans="1:4">
      <c r="A40" s="17" t="s">
        <v>40</v>
      </c>
      <c r="B40" s="35">
        <v>19915</v>
      </c>
      <c r="C40" s="35">
        <v>0</v>
      </c>
      <c r="D40" s="24">
        <f t="shared" si="1"/>
        <v>0</v>
      </c>
    </row>
    <row r="41" spans="1:4">
      <c r="A41" s="17" t="s">
        <v>41</v>
      </c>
      <c r="B41" s="35">
        <v>46836.3</v>
      </c>
      <c r="C41" s="35">
        <v>3803.1</v>
      </c>
      <c r="D41" s="24">
        <f t="shared" si="1"/>
        <v>8.1199838586737197E-2</v>
      </c>
    </row>
    <row r="42" spans="1:4">
      <c r="A42" s="21" t="s">
        <v>42</v>
      </c>
      <c r="B42" s="35">
        <v>2082.8000000000002</v>
      </c>
      <c r="C42" s="35">
        <v>244.8</v>
      </c>
      <c r="D42" s="24">
        <f t="shared" si="1"/>
        <v>0.11753408872671403</v>
      </c>
    </row>
    <row r="43" spans="1:4">
      <c r="A43" s="18" t="s">
        <v>22</v>
      </c>
      <c r="B43" s="36">
        <f>B44+B45+B46+B47</f>
        <v>550623</v>
      </c>
      <c r="C43" s="36">
        <f>C44+C45+C46+C47</f>
        <v>9372.6999999999989</v>
      </c>
      <c r="D43" s="23">
        <f t="shared" si="1"/>
        <v>1.7021991453317422E-2</v>
      </c>
    </row>
    <row r="44" spans="1:4">
      <c r="A44" s="17" t="s">
        <v>43</v>
      </c>
      <c r="B44" s="35">
        <v>448279.2</v>
      </c>
      <c r="C44" s="35">
        <v>290.39999999999998</v>
      </c>
      <c r="D44" s="24">
        <f t="shared" si="1"/>
        <v>6.4781056091828477E-4</v>
      </c>
    </row>
    <row r="45" spans="1:4">
      <c r="A45" s="17" t="s">
        <v>44</v>
      </c>
      <c r="B45" s="35">
        <v>43403.3</v>
      </c>
      <c r="C45" s="35">
        <v>7</v>
      </c>
      <c r="D45" s="24">
        <f t="shared" si="1"/>
        <v>1.6127805950238807E-4</v>
      </c>
    </row>
    <row r="46" spans="1:4">
      <c r="A46" s="17" t="s">
        <v>45</v>
      </c>
      <c r="B46" s="35">
        <v>35262.400000000001</v>
      </c>
      <c r="C46" s="35">
        <v>5175.2</v>
      </c>
      <c r="D46" s="24">
        <f t="shared" si="1"/>
        <v>0.14676255728481327</v>
      </c>
    </row>
    <row r="47" spans="1:4" ht="26.4">
      <c r="A47" s="17" t="s">
        <v>46</v>
      </c>
      <c r="B47" s="35">
        <v>23678.1</v>
      </c>
      <c r="C47" s="35">
        <v>3900.1</v>
      </c>
      <c r="D47" s="24">
        <f t="shared" si="1"/>
        <v>0.16471338494220397</v>
      </c>
    </row>
    <row r="48" spans="1:4">
      <c r="A48" s="18" t="s">
        <v>15</v>
      </c>
      <c r="B48" s="36">
        <f>B49+B50+B52+B53+B51</f>
        <v>697411.1</v>
      </c>
      <c r="C48" s="36">
        <f>C49+C50+C52+C53+C51</f>
        <v>127550.1</v>
      </c>
      <c r="D48" s="23">
        <f t="shared" si="1"/>
        <v>0.18289083726943836</v>
      </c>
    </row>
    <row r="49" spans="1:4">
      <c r="A49" s="17" t="s">
        <v>47</v>
      </c>
      <c r="B49" s="35">
        <v>284297.3</v>
      </c>
      <c r="C49" s="35">
        <v>53359.1</v>
      </c>
      <c r="D49" s="24">
        <f t="shared" si="1"/>
        <v>0.18768767765293584</v>
      </c>
    </row>
    <row r="50" spans="1:4">
      <c r="A50" s="17" t="s">
        <v>48</v>
      </c>
      <c r="B50" s="35">
        <v>247722.9</v>
      </c>
      <c r="C50" s="35">
        <v>46387.5</v>
      </c>
      <c r="D50" s="24">
        <f t="shared" si="1"/>
        <v>0.18725559889699339</v>
      </c>
    </row>
    <row r="51" spans="1:4">
      <c r="A51" s="17" t="s">
        <v>66</v>
      </c>
      <c r="B51" s="35">
        <v>88504</v>
      </c>
      <c r="C51" s="35">
        <v>16026.4</v>
      </c>
      <c r="D51" s="24">
        <f t="shared" si="1"/>
        <v>0.18108108108108106</v>
      </c>
    </row>
    <row r="52" spans="1:4">
      <c r="A52" s="17" t="s">
        <v>49</v>
      </c>
      <c r="B52" s="35">
        <v>27248.3</v>
      </c>
      <c r="C52" s="35">
        <v>2015.5</v>
      </c>
      <c r="D52" s="24">
        <f t="shared" si="1"/>
        <v>7.3967917264563296E-2</v>
      </c>
    </row>
    <row r="53" spans="1:4">
      <c r="A53" s="17" t="s">
        <v>50</v>
      </c>
      <c r="B53" s="35">
        <v>49638.6</v>
      </c>
      <c r="C53" s="35">
        <v>9761.6</v>
      </c>
      <c r="D53" s="24">
        <f t="shared" si="1"/>
        <v>0.19665341085365021</v>
      </c>
    </row>
    <row r="54" spans="1:4">
      <c r="A54" s="18" t="s">
        <v>51</v>
      </c>
      <c r="B54" s="36">
        <f>SUM(B55:B56)</f>
        <v>112637.9</v>
      </c>
      <c r="C54" s="36">
        <f>SUM(C55:C56)</f>
        <v>20723.599999999999</v>
      </c>
      <c r="D54" s="23">
        <f t="shared" si="1"/>
        <v>0.18398425396780302</v>
      </c>
    </row>
    <row r="55" spans="1:4">
      <c r="A55" s="17" t="s">
        <v>52</v>
      </c>
      <c r="B55" s="35">
        <v>80249.8</v>
      </c>
      <c r="C55" s="35">
        <v>15074.7</v>
      </c>
      <c r="D55" s="24">
        <f t="shared" si="1"/>
        <v>0.18784719712697104</v>
      </c>
    </row>
    <row r="56" spans="1:4">
      <c r="A56" s="17" t="s">
        <v>53</v>
      </c>
      <c r="B56" s="35">
        <v>32388.1</v>
      </c>
      <c r="C56" s="35">
        <v>5648.9</v>
      </c>
      <c r="D56" s="24">
        <f t="shared" si="1"/>
        <v>0.17441282446330597</v>
      </c>
    </row>
    <row r="57" spans="1:4">
      <c r="A57" s="18" t="s">
        <v>54</v>
      </c>
      <c r="B57" s="36">
        <f>B58</f>
        <v>475.1</v>
      </c>
      <c r="C57" s="36">
        <f>C58</f>
        <v>0</v>
      </c>
      <c r="D57" s="23">
        <f t="shared" si="1"/>
        <v>0</v>
      </c>
    </row>
    <row r="58" spans="1:4">
      <c r="A58" s="17" t="s">
        <v>55</v>
      </c>
      <c r="B58" s="35">
        <v>475.1</v>
      </c>
      <c r="C58" s="35">
        <v>0</v>
      </c>
      <c r="D58" s="24">
        <f t="shared" si="1"/>
        <v>0</v>
      </c>
    </row>
    <row r="59" spans="1:4">
      <c r="A59" s="18" t="s">
        <v>56</v>
      </c>
      <c r="B59" s="36">
        <f>B60+B61+B62+B63</f>
        <v>43677.2</v>
      </c>
      <c r="C59" s="36">
        <f>C60+C61+C62+C63</f>
        <v>5983.8</v>
      </c>
      <c r="D59" s="23">
        <f t="shared" si="1"/>
        <v>0.1370005403276767</v>
      </c>
    </row>
    <row r="60" spans="1:4">
      <c r="A60" s="17" t="s">
        <v>57</v>
      </c>
      <c r="B60" s="35">
        <v>1900</v>
      </c>
      <c r="C60" s="35">
        <v>379.3</v>
      </c>
      <c r="D60" s="24">
        <f t="shared" si="1"/>
        <v>0.19963157894736844</v>
      </c>
    </row>
    <row r="61" spans="1:4">
      <c r="A61" s="17" t="s">
        <v>58</v>
      </c>
      <c r="B61" s="35">
        <v>32842.1</v>
      </c>
      <c r="C61" s="35">
        <v>4965.8</v>
      </c>
      <c r="D61" s="24">
        <f t="shared" si="1"/>
        <v>0.15120226782087626</v>
      </c>
    </row>
    <row r="62" spans="1:4">
      <c r="A62" s="17" t="s">
        <v>59</v>
      </c>
      <c r="B62" s="35">
        <f>3439.5+4740.5+0.5</f>
        <v>8180.5</v>
      </c>
      <c r="C62" s="35">
        <v>491.8</v>
      </c>
      <c r="D62" s="24">
        <f t="shared" si="1"/>
        <v>6.0118574659250655E-2</v>
      </c>
    </row>
    <row r="63" spans="1:4">
      <c r="A63" s="17" t="s">
        <v>60</v>
      </c>
      <c r="B63" s="35">
        <v>754.6</v>
      </c>
      <c r="C63" s="35">
        <v>146.9</v>
      </c>
      <c r="D63" s="24">
        <f t="shared" si="1"/>
        <v>0.19467267426451101</v>
      </c>
    </row>
    <row r="64" spans="1:4">
      <c r="A64" s="18" t="s">
        <v>23</v>
      </c>
      <c r="B64" s="36">
        <f>SUM(B65:B67)</f>
        <v>34141</v>
      </c>
      <c r="C64" s="36">
        <f>SUM(C65:C67)</f>
        <v>5924.8</v>
      </c>
      <c r="D64" s="23">
        <f t="shared" si="1"/>
        <v>0.17353914648077093</v>
      </c>
    </row>
    <row r="65" spans="1:9">
      <c r="A65" s="17" t="s">
        <v>61</v>
      </c>
      <c r="B65" s="35">
        <v>20567.7</v>
      </c>
      <c r="C65" s="35">
        <v>4093.6</v>
      </c>
      <c r="D65" s="24">
        <f t="shared" si="1"/>
        <v>0.1990305187259635</v>
      </c>
    </row>
    <row r="66" spans="1:9">
      <c r="A66" s="17" t="s">
        <v>62</v>
      </c>
      <c r="B66" s="35">
        <v>10678.2</v>
      </c>
      <c r="C66" s="35">
        <v>1368.6</v>
      </c>
      <c r="D66" s="24">
        <f t="shared" si="1"/>
        <v>0.12816766870820923</v>
      </c>
    </row>
    <row r="67" spans="1:9" ht="26.4">
      <c r="A67" s="17" t="s">
        <v>63</v>
      </c>
      <c r="B67" s="35">
        <v>2895.1</v>
      </c>
      <c r="C67" s="35">
        <v>462.6</v>
      </c>
      <c r="D67" s="24">
        <f t="shared" si="1"/>
        <v>0.15978722669337847</v>
      </c>
      <c r="H67" s="31"/>
    </row>
    <row r="68" spans="1:9" ht="26.4" hidden="1">
      <c r="A68" s="18" t="s">
        <v>84</v>
      </c>
      <c r="B68" s="36">
        <f>B69</f>
        <v>0</v>
      </c>
      <c r="C68" s="36">
        <f>C69</f>
        <v>0</v>
      </c>
      <c r="D68" s="24" t="e">
        <f t="shared" si="1"/>
        <v>#DIV/0!</v>
      </c>
      <c r="H68" s="31"/>
    </row>
    <row r="69" spans="1:9" ht="26.4" hidden="1">
      <c r="A69" s="17" t="s">
        <v>85</v>
      </c>
      <c r="B69" s="35"/>
      <c r="C69" s="35"/>
      <c r="D69" s="24" t="e">
        <f t="shared" si="1"/>
        <v>#DIV/0!</v>
      </c>
      <c r="G69" s="33"/>
      <c r="H69" s="33"/>
    </row>
    <row r="70" spans="1:9" ht="26.4">
      <c r="A70" s="18" t="s">
        <v>85</v>
      </c>
      <c r="B70" s="36">
        <v>6.5</v>
      </c>
      <c r="C70" s="36">
        <v>6.5</v>
      </c>
      <c r="D70" s="23">
        <f t="shared" si="1"/>
        <v>1</v>
      </c>
      <c r="G70" s="33"/>
      <c r="H70" s="33"/>
    </row>
    <row r="71" spans="1:9">
      <c r="A71" s="7" t="s">
        <v>21</v>
      </c>
      <c r="B71" s="39">
        <f>B26+B34+B36+B39+B43+B48+B54+B57+B59+B64+B68+B70</f>
        <v>1590539.9</v>
      </c>
      <c r="C71" s="39">
        <f>C26+C34+C36+C39+C43+C48+C54+C57+C59+C64+C68+C70</f>
        <v>186112.4</v>
      </c>
      <c r="D71" s="23">
        <f t="shared" si="1"/>
        <v>0.11701209130308519</v>
      </c>
      <c r="F71" s="31"/>
      <c r="H71" s="1"/>
      <c r="I71" s="1"/>
    </row>
    <row r="72" spans="1:9">
      <c r="A72" s="7"/>
      <c r="B72" s="8"/>
      <c r="C72" s="8"/>
      <c r="D72" s="29"/>
      <c r="F72" s="1"/>
      <c r="G72" s="1"/>
      <c r="H72" s="31"/>
    </row>
    <row r="73" spans="1:9" ht="15.6">
      <c r="A73" s="66" t="s">
        <v>67</v>
      </c>
      <c r="B73" s="66"/>
      <c r="C73" s="66"/>
      <c r="D73" s="66"/>
    </row>
    <row r="74" spans="1:9">
      <c r="A74" s="3" t="s">
        <v>2</v>
      </c>
      <c r="B74" s="3" t="s">
        <v>3</v>
      </c>
      <c r="C74" s="3" t="s">
        <v>4</v>
      </c>
      <c r="D74" s="3" t="s">
        <v>5</v>
      </c>
    </row>
    <row r="75" spans="1:9" ht="26.4">
      <c r="A75" s="27" t="s">
        <v>68</v>
      </c>
      <c r="B75" s="40">
        <v>684513.6</v>
      </c>
      <c r="C75" s="40">
        <v>125133</v>
      </c>
      <c r="D75" s="24">
        <f>C75/B75</f>
        <v>0.18280571781188862</v>
      </c>
    </row>
    <row r="76" spans="1:9" ht="39.6">
      <c r="A76" s="27" t="s">
        <v>69</v>
      </c>
      <c r="B76" s="40">
        <v>141708.5</v>
      </c>
      <c r="C76" s="40">
        <v>26554.3</v>
      </c>
      <c r="D76" s="24">
        <f t="shared" ref="D76:D85" si="2">C76/B76</f>
        <v>0.18738678343218648</v>
      </c>
    </row>
    <row r="77" spans="1:9" ht="39.6">
      <c r="A77" s="27" t="s">
        <v>70</v>
      </c>
      <c r="B77" s="40">
        <v>51931.4</v>
      </c>
      <c r="C77" s="40">
        <v>7940.2</v>
      </c>
      <c r="D77" s="24">
        <f t="shared" si="2"/>
        <v>0.15289786140947481</v>
      </c>
    </row>
    <row r="78" spans="1:9" ht="52.8">
      <c r="A78" s="27" t="s">
        <v>71</v>
      </c>
      <c r="B78" s="40">
        <v>479227.5</v>
      </c>
      <c r="C78" s="40">
        <v>2405.4</v>
      </c>
      <c r="D78" s="24">
        <f t="shared" si="2"/>
        <v>5.0193279809693731E-3</v>
      </c>
      <c r="F78" s="1"/>
    </row>
    <row r="79" spans="1:9" ht="26.4">
      <c r="A79" s="27" t="s">
        <v>72</v>
      </c>
      <c r="B79" s="40">
        <v>2100</v>
      </c>
      <c r="C79" s="40">
        <v>379.3</v>
      </c>
      <c r="D79" s="24">
        <f t="shared" si="2"/>
        <v>0.18061904761904762</v>
      </c>
    </row>
    <row r="80" spans="1:9" ht="39.6">
      <c r="A80" s="27" t="s">
        <v>73</v>
      </c>
      <c r="B80" s="40">
        <v>65618.100000000006</v>
      </c>
      <c r="C80" s="40">
        <v>3803.1</v>
      </c>
      <c r="D80" s="24">
        <f t="shared" si="2"/>
        <v>5.7958093879585046E-2</v>
      </c>
    </row>
    <row r="81" spans="1:9" ht="66">
      <c r="A81" s="27" t="s">
        <v>74</v>
      </c>
      <c r="B81" s="40">
        <v>66741.899999999994</v>
      </c>
      <c r="C81" s="40">
        <v>7744.6</v>
      </c>
      <c r="D81" s="24">
        <f t="shared" si="2"/>
        <v>0.1160380510593795</v>
      </c>
      <c r="G81" s="1"/>
    </row>
    <row r="82" spans="1:9" ht="26.4">
      <c r="A82" s="27" t="s">
        <v>75</v>
      </c>
      <c r="B82" s="40">
        <v>17172</v>
      </c>
      <c r="C82" s="40">
        <v>1678</v>
      </c>
      <c r="D82" s="24">
        <f t="shared" si="2"/>
        <v>9.7717214069415331E-2</v>
      </c>
    </row>
    <row r="83" spans="1:9" ht="39.6">
      <c r="A83" s="27" t="s">
        <v>76</v>
      </c>
      <c r="B83" s="40">
        <v>1009</v>
      </c>
      <c r="C83" s="40">
        <v>206.5</v>
      </c>
      <c r="D83" s="24">
        <f t="shared" si="2"/>
        <v>0.20465807730426164</v>
      </c>
      <c r="F83" s="1"/>
      <c r="G83" s="1"/>
      <c r="H83" s="30"/>
    </row>
    <row r="84" spans="1:9" ht="39.6">
      <c r="A84" s="27" t="s">
        <v>82</v>
      </c>
      <c r="B84" s="40">
        <v>18474.599999999999</v>
      </c>
      <c r="C84" s="40">
        <v>0</v>
      </c>
      <c r="D84" s="24">
        <f t="shared" si="2"/>
        <v>0</v>
      </c>
      <c r="F84" s="1"/>
      <c r="G84" s="1"/>
      <c r="H84" s="30"/>
    </row>
    <row r="85" spans="1:9">
      <c r="A85" s="28" t="s">
        <v>77</v>
      </c>
      <c r="B85" s="40">
        <v>62043.199999999997</v>
      </c>
      <c r="C85" s="40">
        <v>10268</v>
      </c>
      <c r="D85" s="24">
        <f t="shared" si="2"/>
        <v>0.16549758877685228</v>
      </c>
      <c r="F85" s="49"/>
      <c r="G85" s="49"/>
    </row>
    <row r="86" spans="1:9">
      <c r="A86" s="7" t="s">
        <v>21</v>
      </c>
      <c r="B86" s="39">
        <f>SUM(B75:B85)+0.1</f>
        <v>1590539.9000000001</v>
      </c>
      <c r="C86" s="39">
        <f>SUM(C75:C85)</f>
        <v>186112.4</v>
      </c>
      <c r="D86" s="23">
        <f>C86/B86</f>
        <v>0.11701209130308518</v>
      </c>
      <c r="F86" s="1"/>
      <c r="G86" s="1"/>
      <c r="I86" s="31"/>
    </row>
    <row r="87" spans="1:9">
      <c r="A87" s="2"/>
      <c r="B87" s="2"/>
      <c r="C87" s="26"/>
      <c r="D87" s="2"/>
      <c r="F87" s="31"/>
      <c r="G87" s="31"/>
    </row>
    <row r="88" spans="1:9" ht="13.8">
      <c r="A88" s="57" t="s">
        <v>96</v>
      </c>
      <c r="B88" s="61">
        <f>B23-B71</f>
        <v>-208893.59999999986</v>
      </c>
      <c r="C88" s="61">
        <f>C23-C71</f>
        <v>34557.839999999997</v>
      </c>
      <c r="D88" s="7"/>
      <c r="E88" s="31"/>
      <c r="F88" s="31"/>
    </row>
    <row r="89" spans="1:9" ht="27.6">
      <c r="A89" s="57" t="s">
        <v>97</v>
      </c>
      <c r="B89" s="60">
        <f>B90-B91</f>
        <v>-6000</v>
      </c>
      <c r="C89" s="60">
        <v>-6000</v>
      </c>
      <c r="D89" s="4"/>
      <c r="E89" s="31"/>
      <c r="F89" s="31"/>
    </row>
    <row r="90" spans="1:9" ht="27.6">
      <c r="A90" s="59" t="s">
        <v>92</v>
      </c>
      <c r="B90" s="60"/>
      <c r="C90" s="60"/>
      <c r="D90" s="4"/>
      <c r="E90" s="31"/>
      <c r="F90" s="31"/>
    </row>
    <row r="91" spans="1:9" ht="27.6">
      <c r="A91" s="59" t="s">
        <v>93</v>
      </c>
      <c r="B91" s="60">
        <v>6000</v>
      </c>
      <c r="C91" s="60">
        <v>6000</v>
      </c>
      <c r="D91" s="4"/>
      <c r="E91" s="31"/>
      <c r="F91" s="31"/>
    </row>
    <row r="92" spans="1:9" ht="27.6">
      <c r="A92" s="57" t="s">
        <v>98</v>
      </c>
      <c r="B92" s="61">
        <f>B93+B94</f>
        <v>214893.59999999986</v>
      </c>
      <c r="C92" s="61">
        <f>C93+C94</f>
        <v>-28557.839999999997</v>
      </c>
      <c r="D92" s="4"/>
      <c r="E92" s="31"/>
      <c r="F92" s="31"/>
    </row>
    <row r="93" spans="1:9" ht="13.8">
      <c r="A93" s="58" t="s">
        <v>94</v>
      </c>
      <c r="B93" s="60">
        <v>-1381646.3</v>
      </c>
      <c r="C93" s="60">
        <f>-C23</f>
        <v>-220670.24</v>
      </c>
      <c r="D93" s="4"/>
      <c r="E93" s="31"/>
      <c r="F93" s="31"/>
    </row>
    <row r="94" spans="1:9" ht="13.8">
      <c r="A94" s="58" t="s">
        <v>95</v>
      </c>
      <c r="B94" s="60">
        <v>1596539.9</v>
      </c>
      <c r="C94" s="60">
        <f>C86+C91</f>
        <v>192112.4</v>
      </c>
      <c r="D94" s="4"/>
      <c r="E94" s="31"/>
      <c r="F94" s="31"/>
    </row>
    <row r="95" spans="1:9" ht="27.6">
      <c r="A95" s="57" t="s">
        <v>99</v>
      </c>
      <c r="B95" s="61">
        <f>B89+B92</f>
        <v>208893.59999999986</v>
      </c>
      <c r="C95" s="61">
        <f>C89+C92</f>
        <v>-34557.839999999997</v>
      </c>
      <c r="D95" s="4"/>
      <c r="E95" s="31"/>
      <c r="F95" s="31"/>
    </row>
    <row r="96" spans="1:9" ht="13.8">
      <c r="A96" s="62"/>
      <c r="B96" s="63"/>
      <c r="C96" s="63"/>
      <c r="D96" s="11"/>
      <c r="E96" s="31"/>
      <c r="F96" s="31"/>
    </row>
    <row r="97" spans="1:6">
      <c r="A97" s="2"/>
      <c r="B97" s="34"/>
      <c r="C97" s="34"/>
      <c r="D97" s="2"/>
      <c r="E97" s="31"/>
      <c r="F97" s="31"/>
    </row>
    <row r="98" spans="1:6">
      <c r="A98" s="2" t="s">
        <v>80</v>
      </c>
      <c r="B98" s="9"/>
      <c r="C98" s="9"/>
      <c r="D98" s="2"/>
    </row>
    <row r="99" spans="1:6">
      <c r="A99" s="2" t="s">
        <v>19</v>
      </c>
      <c r="B99" s="10" t="s">
        <v>86</v>
      </c>
      <c r="C99" s="2"/>
      <c r="D99" s="2"/>
    </row>
    <row r="100" spans="1:6">
      <c r="A100" s="2" t="s">
        <v>16</v>
      </c>
      <c r="B100" s="10" t="s">
        <v>87</v>
      </c>
      <c r="C100" s="2"/>
      <c r="D100" s="2"/>
    </row>
    <row r="101" spans="1:6">
      <c r="A101" s="2" t="s">
        <v>22</v>
      </c>
      <c r="B101" s="10" t="s">
        <v>81</v>
      </c>
      <c r="C101" s="2"/>
      <c r="D101" s="2"/>
    </row>
    <row r="102" spans="1:6">
      <c r="A102" s="11" t="s">
        <v>15</v>
      </c>
      <c r="B102" s="10" t="s">
        <v>88</v>
      </c>
      <c r="C102" s="2"/>
      <c r="D102" s="2"/>
    </row>
    <row r="103" spans="1:6">
      <c r="A103" s="12" t="s">
        <v>52</v>
      </c>
      <c r="B103" s="10" t="s">
        <v>89</v>
      </c>
      <c r="C103" s="2"/>
      <c r="D103" s="2"/>
    </row>
    <row r="104" spans="1:6">
      <c r="A104" s="13" t="s">
        <v>23</v>
      </c>
      <c r="B104" s="10" t="s">
        <v>90</v>
      </c>
      <c r="C104" s="2"/>
      <c r="D104" s="2"/>
    </row>
    <row r="105" spans="1:6">
      <c r="A105" s="13" t="s">
        <v>17</v>
      </c>
      <c r="B105" s="10" t="s">
        <v>91</v>
      </c>
      <c r="C105" s="2"/>
      <c r="D105" s="2"/>
    </row>
    <row r="106" spans="1:6">
      <c r="A106" s="13"/>
      <c r="B106" s="10"/>
      <c r="C106" s="2"/>
      <c r="D106" s="2"/>
    </row>
    <row r="107" spans="1:6">
      <c r="A107" s="14" t="s">
        <v>64</v>
      </c>
      <c r="B107" s="10" t="s">
        <v>103</v>
      </c>
      <c r="C107" s="2"/>
      <c r="D107" s="2"/>
    </row>
    <row r="108" spans="1:6">
      <c r="A108" s="2"/>
      <c r="B108" s="2"/>
      <c r="C108" s="2"/>
      <c r="D108" s="2"/>
    </row>
    <row r="109" spans="1:6">
      <c r="A109" s="2"/>
      <c r="B109" s="2"/>
      <c r="C109" s="2"/>
      <c r="D109" s="2"/>
    </row>
    <row r="110" spans="1:6">
      <c r="A110" s="2" t="s">
        <v>18</v>
      </c>
      <c r="B110" s="2"/>
      <c r="C110" s="2"/>
      <c r="D110" s="2"/>
    </row>
    <row r="114" spans="2:3">
      <c r="B114" s="31"/>
      <c r="C114" s="31"/>
    </row>
  </sheetData>
  <mergeCells count="5">
    <mergeCell ref="A73:D73"/>
    <mergeCell ref="A25:D25"/>
    <mergeCell ref="A6:D6"/>
    <mergeCell ref="A2:D2"/>
    <mergeCell ref="A3:D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1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Марина А. Богославская</cp:lastModifiedBy>
  <cp:lastPrinted>2021-04-02T03:55:28Z</cp:lastPrinted>
  <dcterms:created xsi:type="dcterms:W3CDTF">1996-10-08T23:32:33Z</dcterms:created>
  <dcterms:modified xsi:type="dcterms:W3CDTF">2021-04-05T02:16:33Z</dcterms:modified>
</cp:coreProperties>
</file>